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chiken\home1\※個人データ\【大髙】\HP更新\2024年5月（病院機能評価　他）\"/>
    </mc:Choice>
  </mc:AlternateContent>
  <xr:revisionPtr revIDLastSave="0" documentId="13_ncr:1_{C890C0CE-3345-4F6D-945A-25682DFDE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5" l="1"/>
  <c r="AE51" i="5"/>
  <c r="P51" i="5" s="1"/>
  <c r="L58" i="5"/>
  <c r="L56" i="5"/>
  <c r="L57" i="5"/>
  <c r="P103" i="5" l="1"/>
  <c r="K102" i="5"/>
  <c r="L54" i="5" l="1"/>
  <c r="T49" i="5" l="1"/>
  <c r="T46" i="5"/>
  <c r="T44" i="5"/>
  <c r="P43" i="5"/>
  <c r="T42" i="5"/>
  <c r="T41" i="5"/>
  <c r="P40" i="5"/>
  <c r="T40" i="5" s="1"/>
  <c r="T43" i="5" l="1"/>
  <c r="BI116" i="5"/>
  <c r="BI115" i="5"/>
  <c r="C135" i="5" l="1"/>
  <c r="P115" i="5" l="1"/>
  <c r="AK132" i="5" l="1"/>
  <c r="AN132" i="5" s="1"/>
  <c r="X47" i="5" l="1"/>
  <c r="AK99" i="5"/>
  <c r="AK98" i="5"/>
  <c r="AN98" i="5" s="1"/>
  <c r="AK97" i="5"/>
  <c r="T51" i="5" l="1"/>
  <c r="AN99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K139" i="5"/>
  <c r="AM50" i="5"/>
  <c r="AG50" i="5"/>
  <c r="AG47" i="5"/>
  <c r="AL45" i="5"/>
  <c r="AA48" i="5"/>
  <c r="AA46" i="5"/>
  <c r="E134" i="5"/>
  <c r="H134" i="5" s="1"/>
  <c r="P47" i="5" l="1"/>
  <c r="P50" i="5"/>
  <c r="AN113" i="5"/>
  <c r="T50" i="5" l="1"/>
  <c r="T47" i="5"/>
  <c r="AO82" i="5"/>
  <c r="AO80" i="5"/>
  <c r="P136" i="5"/>
  <c r="P135" i="5"/>
  <c r="AK96" i="5"/>
  <c r="AK95" i="5"/>
  <c r="AA96" i="5"/>
  <c r="AA95" i="5"/>
  <c r="P99" i="5"/>
  <c r="P98" i="5"/>
  <c r="P97" i="5"/>
  <c r="S97" i="5" s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R101" i="5" s="1"/>
  <c r="R102" i="5" s="1"/>
  <c r="U103" i="5" s="1"/>
  <c r="W104" i="5" s="1"/>
  <c r="S10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38" i="5" l="1"/>
  <c r="G103" i="5" l="1"/>
  <c r="R139" i="5"/>
  <c r="G140" i="5" s="1"/>
  <c r="Y140" i="5" s="1"/>
  <c r="P52" i="5" s="1"/>
  <c r="K104" i="5" l="1"/>
  <c r="T52" i="5"/>
  <c r="AB45" i="5"/>
  <c r="P45" i="5" s="1"/>
  <c r="P54" i="5" s="1"/>
  <c r="T45" i="5" l="1"/>
  <c r="T53" i="5"/>
  <c r="L55" i="5"/>
  <c r="P55" i="5" l="1"/>
  <c r="P56" i="5" s="1"/>
  <c r="P57" i="5" l="1"/>
  <c r="P58" i="5" s="1"/>
  <c r="T56" i="5"/>
  <c r="T55" i="5"/>
  <c r="T54" i="5"/>
  <c r="T57" i="5" l="1"/>
  <c r="T58" i="5"/>
</calcChain>
</file>

<file path=xl/sharedStrings.xml><?xml version="1.0" encoding="utf-8"?>
<sst xmlns="http://schemas.openxmlformats.org/spreadsheetml/2006/main" count="488" uniqueCount="298">
  <si>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</si>
  <si>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</si>
  <si>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</si>
  <si>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</si>
  <si>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</si>
  <si>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</si>
  <si>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</si>
  <si>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</si>
  <si>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</si>
  <si>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</si>
  <si>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</si>
  <si>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</si>
  <si>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</si>
  <si>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</si>
  <si>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</si>
  <si>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</si>
  <si>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</si>
  <si>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</si>
  <si>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</si>
  <si>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</si>
  <si>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</si>
  <si>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</si>
  <si>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</si>
  <si>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</si>
  <si>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</si>
  <si>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</si>
  <si>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</si>
  <si>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</si>
  <si>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</si>
  <si>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</si>
  <si>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</si>
  <si>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</si>
  <si>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</si>
  <si>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</si>
  <si>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</si>
  <si>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</si>
  <si>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</si>
  <si>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</si>
  <si>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</si>
  <si>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</si>
  <si>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</si>
  <si>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</si>
  <si>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</si>
  <si>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</si>
  <si>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</si>
  <si>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</si>
  <si>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</si>
  <si>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</si>
  <si>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</si>
  <si>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</si>
  <si>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</si>
  <si>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</si>
  <si>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</si>
  <si>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</si>
  <si>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</si>
  <si>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</si>
  <si>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</si>
  <si>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</si>
  <si>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</si>
  <si>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</si>
  <si>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</si>
  <si>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</si>
  <si>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</si>
  <si>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</si>
  <si>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</si>
  <si>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</si>
  <si>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</si>
  <si>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</si>
  <si>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</si>
  <si>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</si>
  <si>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</si>
  <si>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</si>
  <si>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</si>
  <si>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</si>
  <si>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</si>
  <si>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</si>
  <si>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</si>
  <si>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</si>
  <si>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</si>
  <si>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</si>
  <si>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</si>
  <si>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</si>
  <si>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</si>
  <si>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</si>
  <si>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</si>
  <si>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</si>
  <si>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</si>
  <si>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</si>
  <si>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</si>
  <si>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</si>
  <si>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</si>
  <si>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</si>
  <si>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</si>
  <si>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</si>
  <si>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</si>
  <si>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</si>
  <si>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</si>
  <si>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</si>
  <si>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</si>
  <si>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</si>
  <si>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</si>
  <si>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</si>
  <si>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</si>
  <si>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</si>
  <si>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</si>
  <si>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</si>
  <si>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</si>
  <si>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</si>
  <si>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</si>
  <si>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</si>
  <si>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</si>
  <si>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</si>
  <si>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</si>
  <si>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</si>
  <si>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</si>
  <si>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</si>
  <si>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</si>
  <si>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</si>
  <si>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</si>
  <si>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</si>
  <si>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</si>
  <si>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</si>
  <si>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</si>
  <si>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</si>
  <si>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</si>
  <si>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</si>
  <si>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</si>
  <si>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</si>
  <si>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</si>
  <si>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</si>
  <si>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</si>
  <si>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</si>
  <si>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</si>
  <si>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</si>
  <si>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</si>
  <si>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</si>
  <si>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</si>
  <si>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</si>
  <si>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</si>
  <si>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</si>
  <si>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</si>
  <si>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</si>
  <si>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</si>
  <si>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</si>
  <si>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</si>
  <si>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</si>
  <si>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</si>
  <si>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</si>
  <si>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</si>
  <si>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</si>
  <si>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</si>
  <si>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</si>
  <si>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</si>
  <si>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</si>
  <si>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</si>
  <si>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</si>
  <si>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</si>
  <si>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</si>
  <si>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</si>
  <si>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</si>
  <si>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</si>
  <si>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</si>
  <si>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</si>
  <si>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</si>
  <si>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</si>
  <si>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</si>
  <si>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</si>
  <si>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</si>
  <si>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</si>
  <si>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</si>
  <si>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</si>
  <si>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</si>
  <si>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</si>
  <si>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</si>
  <si>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</si>
  <si>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</si>
  <si>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</si>
  <si>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</si>
  <si>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</si>
  <si>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</si>
  <si>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</si>
  <si>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</si>
  <si>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</si>
  <si>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</si>
  <si>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</si>
  <si>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</si>
  <si>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</si>
  <si>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</si>
  <si>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</si>
  <si>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</si>
  <si>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</si>
  <si>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</si>
  <si>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</si>
  <si>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</si>
  <si>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</si>
  <si>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</si>
  <si>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</si>
  <si>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</si>
  <si>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</si>
  <si>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</si>
  <si>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</si>
  <si>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</si>
  <si>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</si>
  <si>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</si>
  <si>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</si>
  <si>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</si>
  <si>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</si>
  <si>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</si>
  <si>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</si>
  <si>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</si>
  <si>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</si>
  <si>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</si>
  <si>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</si>
  <si>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</si>
  <si>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</si>
  <si>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</si>
  <si>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</si>
  <si>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</si>
  <si>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</si>
  <si>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</si>
  <si>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</si>
  <si>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</si>
  <si>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</si>
  <si>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</si>
  <si>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</si>
  <si>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</si>
  <si>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</si>
  <si>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</si>
  <si>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</si>
  <si>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</si>
  <si>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</si>
  <si>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</si>
  <si>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</si>
  <si>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</si>
  <si>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</si>
  <si>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</si>
  <si>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</si>
  <si>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</si>
  <si>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</si>
  <si>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</si>
  <si>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</si>
  <si>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</si>
  <si>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</si>
  <si>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</si>
  <si>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</si>
  <si>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4" eb="15">
      <t>ドノ</t>
    </rPh>
    <phoneticPr fontId="2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</si>
  <si>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</si>
  <si>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</si>
  <si>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</si>
  <si>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</si>
  <si>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</si>
  <si>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</si>
  <si>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</si>
  <si>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</si>
  <si>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</si>
  <si>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</si>
  <si>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</si>
  <si>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</si>
  <si>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</si>
  <si>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</si>
  <si>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</si>
  <si>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</si>
  <si>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</si>
  <si>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</si>
  <si>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</si>
  <si>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</si>
  <si>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</si>
  <si>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</si>
  <si>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</si>
  <si>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</si>
  <si>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</si>
  <si>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</si>
  <si>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</si>
  <si>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</si>
  <si>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</si>
  <si>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■</t>
  </si>
  <si>
    <t>院内IRB</t>
  </si>
  <si>
    <t>原契約額
(円)</t>
    <rPh sb="0" eb="3">
      <t>ゲンケイヤク</t>
    </rPh>
    <rPh sb="3" eb="4">
      <t>ガク</t>
    </rPh>
    <rPh sb="6" eb="7">
      <t>エン</t>
    </rPh>
    <phoneticPr fontId="3"/>
  </si>
  <si>
    <t>変更後の額
(円)</t>
    <rPh sb="0" eb="2">
      <t>ヘンコウ</t>
    </rPh>
    <rPh sb="2" eb="3">
      <t>ゴ</t>
    </rPh>
    <rPh sb="4" eb="5">
      <t>ガク</t>
    </rPh>
    <rPh sb="7" eb="8">
      <t>エン</t>
    </rPh>
    <phoneticPr fontId="3"/>
  </si>
  <si>
    <t>7,000</t>
    <phoneticPr fontId="3"/>
  </si>
  <si>
    <t>院内書式　1-2</t>
    <rPh sb="0" eb="2">
      <t>インナイ</t>
    </rPh>
    <rPh sb="2" eb="4">
      <t>ショシキ</t>
    </rPh>
    <phoneticPr fontId="2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</si>
  <si>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</si>
  <si>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</si>
  <si>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</si>
  <si>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</si>
  <si>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</si>
  <si>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</si>
  <si>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</si>
  <si>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</si>
  <si>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</si>
  <si>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</si>
  <si>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</si>
  <si>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</si>
  <si>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</si>
  <si>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</si>
  <si>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</si>
  <si>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増額額
(円)</t>
    <rPh sb="0" eb="2">
      <t>ゾウガク</t>
    </rPh>
    <rPh sb="2" eb="3">
      <t>ガク</t>
    </rPh>
    <rPh sb="5" eb="6">
      <t>エン</t>
    </rPh>
    <phoneticPr fontId="3"/>
  </si>
  <si>
    <t>C×10％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</si>
</sst>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.0_);[Red]\(0.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38" fontId="4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38" fontId="4" fillId="5" borderId="29" xfId="1" applyNumberFormat="1" applyFont="1" applyFill="1" applyBorder="1">
      <alignment vertical="center"/>
    </xf>
    <xf numFmtId="38" fontId="4" fillId="5" borderId="27" xfId="1" applyNumberFormat="1" applyFont="1" applyFill="1" applyBorder="1">
      <alignment vertical="center"/>
    </xf>
    <xf numFmtId="38" fontId="4" fillId="5" borderId="28" xfId="1" applyNumberFormat="1" applyFont="1" applyFill="1" applyBorder="1">
      <alignment vertical="center"/>
    </xf>
    <xf numFmtId="3" fontId="11" fillId="5" borderId="2" xfId="0" applyNumberFormat="1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3" fontId="11" fillId="5" borderId="5" xfId="0" applyNumberFormat="1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vertical="center" wrapText="1"/>
    </xf>
    <xf numFmtId="38" fontId="4" fillId="0" borderId="2" xfId="1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4" fillId="5" borderId="2" xfId="1" applyNumberFormat="1" applyFont="1" applyFill="1" applyBorder="1">
      <alignment vertical="center"/>
    </xf>
    <xf numFmtId="38" fontId="4" fillId="5" borderId="3" xfId="1" applyNumberFormat="1" applyFont="1" applyFill="1" applyBorder="1">
      <alignment vertical="center"/>
    </xf>
    <xf numFmtId="38" fontId="4" fillId="5" borderId="8" xfId="1" applyNumberFormat="1" applyFont="1" applyFill="1" applyBorder="1">
      <alignment vertical="center"/>
    </xf>
    <xf numFmtId="38" fontId="4" fillId="5" borderId="4" xfId="1" applyNumberFormat="1" applyFont="1" applyFill="1" applyBorder="1">
      <alignment vertical="center"/>
    </xf>
    <xf numFmtId="38" fontId="4" fillId="5" borderId="5" xfId="1" applyNumberFormat="1" applyFont="1" applyFill="1" applyBorder="1">
      <alignment vertical="center"/>
    </xf>
    <xf numFmtId="38" fontId="4" fillId="5" borderId="9" xfId="1" applyNumberFormat="1" applyFont="1" applyFill="1" applyBorder="1">
      <alignment vertical="center"/>
    </xf>
    <xf numFmtId="38" fontId="4" fillId="0" borderId="24" xfId="1" applyNumberFormat="1" applyFont="1" applyBorder="1">
      <alignment vertical="center"/>
    </xf>
    <xf numFmtId="38" fontId="4" fillId="0" borderId="7" xfId="1" applyNumberFormat="1" applyFont="1" applyBorder="1">
      <alignment vertical="center"/>
    </xf>
    <xf numFmtId="38" fontId="4" fillId="0" borderId="25" xfId="1" applyNumberFormat="1" applyFont="1" applyBorder="1">
      <alignment vertical="center"/>
    </xf>
    <xf numFmtId="38" fontId="4" fillId="0" borderId="24" xfId="1" applyNumberFormat="1" applyFont="1" applyBorder="1" applyProtection="1">
      <alignment vertical="center"/>
      <protection locked="0"/>
    </xf>
    <xf numFmtId="38" fontId="4" fillId="0" borderId="7" xfId="1" applyNumberFormat="1" applyFont="1" applyBorder="1" applyProtection="1">
      <alignment vertical="center"/>
      <protection locked="0"/>
    </xf>
    <xf numFmtId="38" fontId="4" fillId="0" borderId="25" xfId="1" applyNumberFormat="1" applyFont="1" applyBorder="1" applyProtection="1">
      <alignment vertic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2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38" fontId="4" fillId="0" borderId="29" xfId="1" applyNumberFormat="1" applyFont="1" applyBorder="1" applyAlignment="1">
      <alignment horizontal="right" vertical="center"/>
    </xf>
    <xf numFmtId="38" fontId="4" fillId="0" borderId="27" xfId="1" applyNumberFormat="1" applyFont="1" applyBorder="1" applyAlignment="1">
      <alignment horizontal="right" vertical="center"/>
    </xf>
    <xf numFmtId="38" fontId="4" fillId="0" borderId="28" xfId="1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4" fillId="0" borderId="27" xfId="1" applyFont="1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29" xfId="1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0" borderId="4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5" xfId="0" applyFont="1" applyBorder="1">
      <alignment vertical="center"/>
    </xf>
    <xf numFmtId="0" fontId="4" fillId="0" borderId="27" xfId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" xfId="0" applyBorder="1">
      <alignment vertical="center"/>
    </xf>
    <xf numFmtId="0" fontId="4" fillId="0" borderId="27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27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3" xfId="1" applyFont="1" applyBorder="1">
      <alignment vertical="center"/>
    </xf>
    <xf numFmtId="18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4" fillId="0" borderId="29" xfId="1" applyFont="1" applyBorder="1">
      <alignment vertical="center"/>
    </xf>
    <xf numFmtId="177" fontId="4" fillId="0" borderId="27" xfId="1" applyNumberFormat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4" fillId="0" borderId="29" xfId="1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/>
    </xf>
    <xf numFmtId="0" fontId="4" fillId="0" borderId="28" xfId="1" applyFont="1" applyBorder="1">
      <alignment vertical="center"/>
    </xf>
    <xf numFmtId="177" fontId="11" fillId="0" borderId="27" xfId="0" applyNumberFormat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1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176" fontId="4" fillId="0" borderId="23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38" fontId="4" fillId="0" borderId="33" xfId="1" applyNumberFormat="1" applyFont="1" applyBorder="1">
      <alignment vertical="center"/>
    </xf>
    <xf numFmtId="38" fontId="4" fillId="0" borderId="34" xfId="1" applyNumberFormat="1" applyFont="1" applyBorder="1">
      <alignment vertical="center"/>
    </xf>
    <xf numFmtId="38" fontId="4" fillId="0" borderId="35" xfId="1" applyNumberFormat="1" applyFont="1" applyBorder="1">
      <alignment vertical="center"/>
    </xf>
    <xf numFmtId="38" fontId="4" fillId="0" borderId="33" xfId="1" applyNumberFormat="1" applyFont="1" applyBorder="1" applyProtection="1">
      <alignment vertical="center"/>
      <protection locked="0"/>
    </xf>
    <xf numFmtId="38" fontId="4" fillId="0" borderId="34" xfId="1" applyNumberFormat="1" applyFont="1" applyBorder="1" applyProtection="1">
      <alignment vertical="center"/>
      <protection locked="0"/>
    </xf>
    <xf numFmtId="38" fontId="4" fillId="0" borderId="35" xfId="1" applyNumberFormat="1" applyFont="1" applyBorder="1" applyProtection="1">
      <alignment vertical="center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left" vertical="center" shrinkToFit="1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4" fillId="0" borderId="27" xfId="1" quotePrefix="1" applyFont="1" applyBorder="1" applyAlignment="1">
      <alignment horizontal="right" vertical="center" shrinkToFit="1"/>
    </xf>
    <xf numFmtId="0" fontId="6" fillId="0" borderId="0" xfId="1" applyFont="1" applyProtection="1">
      <alignment vertical="center"/>
      <protection locked="0"/>
    </xf>
    <xf numFmtId="0" fontId="4" fillId="0" borderId="28" xfId="1" applyFont="1" applyBorder="1" applyAlignment="1">
      <alignment horizontal="distributed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4" fillId="0" borderId="2" xfId="1" quotePrefix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lef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>
      <alignment horizontal="distributed" vertical="center" wrapText="1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vertical="center" wrapText="1"/>
    </xf>
    <xf numFmtId="0" fontId="4" fillId="0" borderId="36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7" fontId="25" fillId="0" borderId="27" xfId="1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21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J140"/>
  <sheetViews>
    <sheetView showGridLines="0" tabSelected="1" view="pageBreakPreview" topLeftCell="A4" zoomScaleNormal="100" zoomScaleSheetLayoutView="100" workbookViewId="0">
      <selection activeCell="A8" sqref="A8:X8"/>
    </sheetView>
  </sheetViews>
  <sheetFormatPr defaultColWidth="2.25" defaultRowHeight="13.5" x14ac:dyDescent="0.15"/>
  <cols>
    <col min="1" max="2" width="2.25" style="8"/>
    <col min="3" max="3" width="2.375" style="8" customWidth="1"/>
    <col min="4" max="17" width="2.25" style="8"/>
    <col min="18" max="19" width="2.25" style="8" customWidth="1"/>
    <col min="20" max="22" width="2.25" style="8"/>
    <col min="23" max="23" width="2.25" style="8" customWidth="1"/>
    <col min="24" max="25" width="2.25" style="8"/>
    <col min="26" max="26" width="2.25" style="8" customWidth="1"/>
    <col min="27" max="29" width="2.25" style="8"/>
    <col min="30" max="32" width="2.25" style="8" customWidth="1"/>
    <col min="33" max="34" width="2.25" style="8"/>
    <col min="35" max="35" width="4.5" style="8" bestFit="1" customWidth="1"/>
    <col min="36" max="48" width="2.25" style="8"/>
    <col min="49" max="49" width="3.5" style="8" customWidth="1"/>
    <col min="50" max="60" width="2.25" style="8"/>
    <col min="61" max="61" width="2.5" style="8" bestFit="1" customWidth="1"/>
    <col min="62" max="16384" width="2.25" style="8"/>
  </cols>
  <sheetData>
    <row r="1" spans="1:42" s="2" customFormat="1" ht="13.5" customHeight="1" x14ac:dyDescent="0.15">
      <c r="A1" s="1"/>
      <c r="B1" s="2" t="s">
        <v>280</v>
      </c>
      <c r="U1" s="3" t="s">
        <v>22</v>
      </c>
      <c r="V1" s="3"/>
      <c r="W1" s="3"/>
      <c r="X1" s="3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/>
    </row>
    <row r="2" spans="1:42" s="2" customFormat="1" ht="15" customHeight="1" x14ac:dyDescent="0.15">
      <c r="U2" s="69" t="s">
        <v>23</v>
      </c>
      <c r="V2" s="70"/>
      <c r="W2" s="70"/>
      <c r="X2" s="71"/>
      <c r="Y2" s="4" t="s">
        <v>37</v>
      </c>
      <c r="Z2" s="70" t="s">
        <v>24</v>
      </c>
      <c r="AA2" s="75"/>
      <c r="AB2" s="75"/>
      <c r="AC2" s="5" t="s">
        <v>37</v>
      </c>
      <c r="AD2" s="70" t="s">
        <v>25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1"/>
    </row>
    <row r="3" spans="1:42" s="2" customFormat="1" ht="15" customHeight="1" x14ac:dyDescent="0.15">
      <c r="U3" s="72"/>
      <c r="V3" s="73"/>
      <c r="W3" s="73"/>
      <c r="X3" s="74"/>
      <c r="Y3" s="6" t="s">
        <v>37</v>
      </c>
      <c r="Z3" s="73" t="s">
        <v>26</v>
      </c>
      <c r="AA3" s="73"/>
      <c r="AB3" s="73"/>
      <c r="AC3" s="7" t="s">
        <v>37</v>
      </c>
      <c r="AD3" s="73" t="s">
        <v>27</v>
      </c>
      <c r="AE3" s="73"/>
      <c r="AF3" s="73"/>
      <c r="AG3" s="73"/>
      <c r="AH3" s="81" t="s">
        <v>37</v>
      </c>
      <c r="AI3" s="82" t="s">
        <v>248</v>
      </c>
      <c r="AJ3" s="76"/>
      <c r="AK3" s="76"/>
      <c r="AL3" s="76"/>
      <c r="AM3" s="76"/>
      <c r="AN3" s="76"/>
      <c r="AO3" s="73"/>
      <c r="AP3" s="74"/>
    </row>
    <row r="4" spans="1:42" s="2" customFormat="1" ht="13.5" customHeight="1" x14ac:dyDescent="0.15"/>
    <row r="5" spans="1:42" s="2" customFormat="1" ht="13.5" customHeight="1" x14ac:dyDescent="0.15"/>
    <row r="6" spans="1:42" s="2" customFormat="1" ht="13.5" customHeight="1" x14ac:dyDescent="0.15">
      <c r="AC6" s="334" t="s">
        <v>28</v>
      </c>
      <c r="AD6" s="334"/>
      <c r="AE6" s="320" t="s">
        <v>40</v>
      </c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</row>
    <row r="7" spans="1:42" s="2" customFormat="1" ht="13.5" customHeight="1" x14ac:dyDescent="0.15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15">
      <c r="A8" s="383" t="s">
        <v>43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11"/>
      <c r="Z8" s="11"/>
      <c r="AA8" s="381" t="str">
        <f>IF(AD2="■","(治験)",IF(AH2="■","(製造販売後臨床試験)",""))</f>
        <v/>
      </c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</row>
    <row r="9" spans="1:42" ht="13.5" customHeight="1" x14ac:dyDescent="0.15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15">
      <c r="A10" s="236" t="s">
        <v>245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15">
      <c r="A11" s="10"/>
      <c r="W11" s="12"/>
      <c r="X11" s="353" t="s">
        <v>29</v>
      </c>
      <c r="Y11" s="354"/>
      <c r="Z11" s="354"/>
      <c r="AA11" s="354"/>
      <c r="AB11" s="354"/>
      <c r="AC11" s="354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15">
      <c r="A12" s="10"/>
      <c r="W12" s="12"/>
      <c r="X12" s="14"/>
      <c r="Y12" s="394" t="s">
        <v>76</v>
      </c>
      <c r="Z12" s="394"/>
      <c r="AA12" s="394"/>
      <c r="AB12" s="394"/>
      <c r="AC12" s="397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15"/>
      <c r="AP12" s="15"/>
    </row>
    <row r="13" spans="1:42" ht="13.5" customHeight="1" x14ac:dyDescent="0.15">
      <c r="A13" s="10"/>
      <c r="W13" s="12"/>
      <c r="X13" s="14"/>
      <c r="Y13" s="394" t="s">
        <v>77</v>
      </c>
      <c r="Z13" s="394"/>
      <c r="AA13" s="394"/>
      <c r="AB13" s="394"/>
      <c r="AC13" s="397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15"/>
      <c r="AP13" s="369" t="s">
        <v>42</v>
      </c>
    </row>
    <row r="14" spans="1:42" ht="13.5" customHeight="1" x14ac:dyDescent="0.15">
      <c r="A14" s="10"/>
      <c r="W14" s="12"/>
      <c r="X14" s="14"/>
      <c r="Y14" s="16"/>
      <c r="Z14" s="16"/>
      <c r="AA14" s="16"/>
      <c r="AB14" s="16"/>
      <c r="AC14" s="397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15"/>
      <c r="AP14" s="287"/>
    </row>
    <row r="15" spans="1:42" ht="13.5" customHeight="1" x14ac:dyDescent="0.15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15">
      <c r="A16" s="10"/>
      <c r="W16" s="12"/>
      <c r="X16" s="353" t="s">
        <v>30</v>
      </c>
      <c r="Y16" s="354"/>
      <c r="Z16" s="354"/>
      <c r="AA16" s="354"/>
      <c r="AB16" s="354"/>
      <c r="AC16" s="354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15">
      <c r="A17" s="10"/>
      <c r="W17" s="12"/>
      <c r="X17" s="14"/>
      <c r="Y17" s="394" t="s">
        <v>78</v>
      </c>
      <c r="Z17" s="394"/>
      <c r="AA17" s="394"/>
      <c r="AB17" s="394"/>
      <c r="AC17" s="397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15"/>
      <c r="AP17" s="15"/>
    </row>
    <row r="18" spans="1:42" ht="13.5" customHeight="1" x14ac:dyDescent="0.15">
      <c r="A18" s="10"/>
      <c r="W18" s="12"/>
      <c r="X18" s="12"/>
      <c r="Y18" s="395" t="s">
        <v>235</v>
      </c>
      <c r="Z18" s="396"/>
      <c r="AA18" s="396"/>
      <c r="AB18" s="396"/>
      <c r="AC18" s="417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16"/>
      <c r="AP18" s="18" t="s">
        <v>42</v>
      </c>
    </row>
    <row r="19" spans="1:42" ht="13.5" customHeight="1" x14ac:dyDescent="0.15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15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15">
      <c r="A21" s="10"/>
      <c r="B21" s="8" t="s">
        <v>39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15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15">
      <c r="A23" s="236" t="s">
        <v>31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</row>
    <row r="24" spans="1:42" ht="13.5" customHeight="1" x14ac:dyDescent="0.15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371" t="s">
        <v>32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99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371" t="s">
        <v>33</v>
      </c>
      <c r="W25" s="372"/>
      <c r="X25" s="372"/>
      <c r="Y25" s="372"/>
      <c r="Z25" s="372"/>
      <c r="AA25" s="372"/>
      <c r="AB25" s="372"/>
      <c r="AC25" s="372"/>
      <c r="AD25" s="372"/>
      <c r="AE25" s="372"/>
      <c r="AF25" s="401"/>
      <c r="AG25" s="402"/>
      <c r="AH25" s="402"/>
      <c r="AI25" s="402"/>
      <c r="AJ25" s="402"/>
      <c r="AK25" s="402"/>
      <c r="AL25" s="402"/>
      <c r="AM25" s="402"/>
      <c r="AN25" s="402"/>
      <c r="AO25" s="402"/>
      <c r="AP25" s="403"/>
    </row>
    <row r="26" spans="1:42" ht="13.5" customHeight="1" x14ac:dyDescent="0.15">
      <c r="A26" s="371"/>
      <c r="B26" s="372"/>
      <c r="C26" s="372"/>
      <c r="D26" s="372"/>
      <c r="E26" s="372"/>
      <c r="F26" s="372"/>
      <c r="G26" s="372"/>
      <c r="H26" s="372"/>
      <c r="I26" s="372"/>
      <c r="J26" s="372"/>
      <c r="K26" s="399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371"/>
      <c r="W26" s="372"/>
      <c r="X26" s="372"/>
      <c r="Y26" s="372"/>
      <c r="Z26" s="372"/>
      <c r="AA26" s="372"/>
      <c r="AB26" s="372"/>
      <c r="AC26" s="372"/>
      <c r="AD26" s="372"/>
      <c r="AE26" s="372"/>
      <c r="AF26" s="404"/>
      <c r="AG26" s="405"/>
      <c r="AH26" s="405"/>
      <c r="AI26" s="405"/>
      <c r="AJ26" s="405"/>
      <c r="AK26" s="405"/>
      <c r="AL26" s="405"/>
      <c r="AM26" s="405"/>
      <c r="AN26" s="405"/>
      <c r="AO26" s="405"/>
      <c r="AP26" s="406"/>
    </row>
    <row r="27" spans="1:42" ht="13.5" customHeight="1" x14ac:dyDescent="0.15">
      <c r="A27" s="372"/>
      <c r="B27" s="372"/>
      <c r="C27" s="372"/>
      <c r="D27" s="372"/>
      <c r="E27" s="372"/>
      <c r="F27" s="372"/>
      <c r="G27" s="372"/>
      <c r="H27" s="372"/>
      <c r="I27" s="372"/>
      <c r="J27" s="372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407"/>
      <c r="AG27" s="408"/>
      <c r="AH27" s="408"/>
      <c r="AI27" s="408"/>
      <c r="AJ27" s="408"/>
      <c r="AK27" s="408"/>
      <c r="AL27" s="408"/>
      <c r="AM27" s="408"/>
      <c r="AN27" s="408"/>
      <c r="AO27" s="408"/>
      <c r="AP27" s="409"/>
    </row>
    <row r="28" spans="1:42" ht="13.5" customHeight="1" x14ac:dyDescent="0.15">
      <c r="A28" s="233" t="s">
        <v>34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60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2"/>
    </row>
    <row r="29" spans="1:42" ht="13.5" customHeight="1" x14ac:dyDescent="0.15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63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5"/>
    </row>
    <row r="30" spans="1:42" ht="13.5" customHeight="1" x14ac:dyDescent="0.15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63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5"/>
    </row>
    <row r="31" spans="1:42" ht="13.5" customHeight="1" x14ac:dyDescent="0.15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63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5"/>
    </row>
    <row r="32" spans="1:42" ht="13.5" customHeight="1" x14ac:dyDescent="0.15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63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5"/>
    </row>
    <row r="33" spans="1:53" ht="13.5" customHeight="1" x14ac:dyDescent="0.15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66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8"/>
    </row>
    <row r="34" spans="1:53" ht="13.5" customHeight="1" x14ac:dyDescent="0.15">
      <c r="A34" s="233" t="s">
        <v>202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85" t="str">
        <f>IF(OR(Y2="■",AC2="■"),P58,"区分にチェックを入れて下さい")</f>
        <v>区分にチェックを入れて下さい</v>
      </c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</row>
    <row r="35" spans="1:53" ht="13.5" customHeight="1" x14ac:dyDescent="0.15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</row>
    <row r="36" spans="1:53" ht="13.5" customHeight="1" x14ac:dyDescent="0.15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15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15">
      <c r="A38" s="196" t="s">
        <v>36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7"/>
      <c r="AO38" s="197"/>
      <c r="AP38" s="197"/>
    </row>
    <row r="39" spans="1:53" ht="30.75" customHeight="1" x14ac:dyDescent="0.15">
      <c r="A39" s="166" t="s">
        <v>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5"/>
      <c r="L39" s="143" t="s">
        <v>277</v>
      </c>
      <c r="M39" s="144"/>
      <c r="N39" s="144"/>
      <c r="O39" s="145"/>
      <c r="P39" s="143" t="s">
        <v>278</v>
      </c>
      <c r="Q39" s="144"/>
      <c r="R39" s="144"/>
      <c r="S39" s="145"/>
      <c r="T39" s="146" t="s">
        <v>296</v>
      </c>
      <c r="U39" s="144"/>
      <c r="V39" s="144"/>
      <c r="W39" s="145"/>
      <c r="X39" s="166" t="s">
        <v>16</v>
      </c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9"/>
      <c r="AQ39" s="209" t="s">
        <v>41</v>
      </c>
      <c r="AR39" s="347"/>
      <c r="AS39" s="347"/>
      <c r="AT39" s="347"/>
      <c r="AU39" s="347"/>
      <c r="AV39" s="347"/>
      <c r="AW39" s="347"/>
    </row>
    <row r="40" spans="1:53" ht="16.5" customHeight="1" x14ac:dyDescent="0.15">
      <c r="A40" s="387" t="s">
        <v>1</v>
      </c>
      <c r="B40" s="388"/>
      <c r="C40" s="156" t="s">
        <v>44</v>
      </c>
      <c r="D40" s="157"/>
      <c r="E40" s="157"/>
      <c r="F40" s="157"/>
      <c r="G40" s="157"/>
      <c r="H40" s="157"/>
      <c r="I40" s="157"/>
      <c r="J40" s="156" t="s">
        <v>45</v>
      </c>
      <c r="K40" s="335"/>
      <c r="L40" s="103">
        <v>0</v>
      </c>
      <c r="M40" s="104"/>
      <c r="N40" s="104"/>
      <c r="O40" s="105"/>
      <c r="P40" s="101">
        <f>L40</f>
        <v>0</v>
      </c>
      <c r="Q40" s="102"/>
      <c r="R40" s="102"/>
      <c r="S40" s="102"/>
      <c r="T40" s="101">
        <f>P40-L40</f>
        <v>0</v>
      </c>
      <c r="U40" s="102"/>
      <c r="V40" s="102"/>
      <c r="W40" s="102"/>
      <c r="X40" s="327" t="s">
        <v>209</v>
      </c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9"/>
      <c r="AQ40" s="238" t="s">
        <v>237</v>
      </c>
      <c r="AR40" s="239"/>
      <c r="AS40" s="239"/>
      <c r="AT40" s="240"/>
      <c r="AU40" s="241">
        <v>0</v>
      </c>
      <c r="AV40" s="242"/>
      <c r="AW40" s="46" t="s">
        <v>236</v>
      </c>
    </row>
    <row r="41" spans="1:53" ht="16.5" customHeight="1" x14ac:dyDescent="0.15">
      <c r="A41" s="389"/>
      <c r="B41" s="390"/>
      <c r="C41" s="156" t="s">
        <v>46</v>
      </c>
      <c r="D41" s="157"/>
      <c r="E41" s="157"/>
      <c r="F41" s="157"/>
      <c r="G41" s="157"/>
      <c r="H41" s="157"/>
      <c r="I41" s="157"/>
      <c r="J41" s="325" t="s">
        <v>47</v>
      </c>
      <c r="K41" s="326"/>
      <c r="L41" s="103">
        <v>0</v>
      </c>
      <c r="M41" s="104"/>
      <c r="N41" s="104"/>
      <c r="O41" s="105"/>
      <c r="P41" s="101">
        <v>0</v>
      </c>
      <c r="Q41" s="102"/>
      <c r="R41" s="102"/>
      <c r="S41" s="102"/>
      <c r="T41" s="101">
        <f t="shared" ref="T41:T53" si="0">P41-L41</f>
        <v>0</v>
      </c>
      <c r="U41" s="102"/>
      <c r="V41" s="102"/>
      <c r="W41" s="102"/>
      <c r="X41" s="330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2"/>
      <c r="AQ41" s="86" t="s">
        <v>249</v>
      </c>
      <c r="AR41" s="80"/>
      <c r="AS41" s="80"/>
      <c r="AT41" s="85"/>
      <c r="AU41" s="243" t="s">
        <v>276</v>
      </c>
      <c r="AV41" s="243"/>
      <c r="AW41" s="244"/>
      <c r="AZ41" s="1" t="s">
        <v>250</v>
      </c>
    </row>
    <row r="42" spans="1:53" ht="16.5" customHeight="1" x14ac:dyDescent="0.15">
      <c r="A42" s="389"/>
      <c r="B42" s="390"/>
      <c r="C42" s="156" t="s">
        <v>48</v>
      </c>
      <c r="D42" s="157"/>
      <c r="E42" s="157"/>
      <c r="F42" s="157"/>
      <c r="G42" s="157"/>
      <c r="H42" s="157"/>
      <c r="I42" s="157"/>
      <c r="J42" s="156" t="s">
        <v>49</v>
      </c>
      <c r="K42" s="335"/>
      <c r="L42" s="103">
        <v>0</v>
      </c>
      <c r="M42" s="104"/>
      <c r="N42" s="104"/>
      <c r="O42" s="105"/>
      <c r="P42" s="101">
        <v>0</v>
      </c>
      <c r="Q42" s="102"/>
      <c r="R42" s="102"/>
      <c r="S42" s="102"/>
      <c r="T42" s="101">
        <f t="shared" si="0"/>
        <v>0</v>
      </c>
      <c r="U42" s="102"/>
      <c r="V42" s="102"/>
      <c r="W42" s="102"/>
      <c r="X42" s="330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2"/>
      <c r="AQ42" s="83"/>
      <c r="AR42"/>
      <c r="AS42"/>
      <c r="AT42"/>
      <c r="AU42"/>
      <c r="AV42"/>
      <c r="AW42" s="84"/>
    </row>
    <row r="43" spans="1:53" ht="16.5" customHeight="1" x14ac:dyDescent="0.15">
      <c r="A43" s="389"/>
      <c r="B43" s="390"/>
      <c r="C43" s="205" t="s">
        <v>213</v>
      </c>
      <c r="D43" s="206"/>
      <c r="E43" s="206"/>
      <c r="F43" s="206"/>
      <c r="G43" s="206"/>
      <c r="H43" s="206"/>
      <c r="I43" s="206"/>
      <c r="J43" s="156" t="s">
        <v>214</v>
      </c>
      <c r="K43" s="416"/>
      <c r="L43" s="103">
        <v>0</v>
      </c>
      <c r="M43" s="104"/>
      <c r="N43" s="104"/>
      <c r="O43" s="105"/>
      <c r="P43" s="101">
        <f>L43</f>
        <v>0</v>
      </c>
      <c r="Q43" s="102"/>
      <c r="R43" s="102"/>
      <c r="S43" s="102"/>
      <c r="T43" s="101">
        <f t="shared" si="0"/>
        <v>0</v>
      </c>
      <c r="U43" s="102"/>
      <c r="V43" s="102"/>
      <c r="W43" s="102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245" t="s">
        <v>37</v>
      </c>
      <c r="AR43" s="246"/>
      <c r="AS43" s="150" t="s">
        <v>251</v>
      </c>
      <c r="AT43" s="151"/>
      <c r="AU43" s="151"/>
      <c r="AV43" s="151"/>
      <c r="AW43" s="152"/>
      <c r="AZ43" s="1" t="s">
        <v>252</v>
      </c>
    </row>
    <row r="44" spans="1:53" ht="16.5" customHeight="1" x14ac:dyDescent="0.15">
      <c r="A44" s="389"/>
      <c r="B44" s="390"/>
      <c r="C44" s="423" t="s">
        <v>218</v>
      </c>
      <c r="D44" s="424"/>
      <c r="E44" s="424"/>
      <c r="F44" s="424"/>
      <c r="G44" s="424"/>
      <c r="H44" s="424"/>
      <c r="I44" s="424"/>
      <c r="J44" s="312" t="s">
        <v>197</v>
      </c>
      <c r="K44" s="427"/>
      <c r="L44" s="103">
        <v>0</v>
      </c>
      <c r="M44" s="104"/>
      <c r="N44" s="104"/>
      <c r="O44" s="105"/>
      <c r="P44" s="101">
        <v>0</v>
      </c>
      <c r="Q44" s="102"/>
      <c r="R44" s="102"/>
      <c r="S44" s="102"/>
      <c r="T44" s="101">
        <f t="shared" si="0"/>
        <v>0</v>
      </c>
      <c r="U44" s="102"/>
      <c r="V44" s="102"/>
      <c r="W44" s="102"/>
      <c r="X44" s="348" t="s">
        <v>255</v>
      </c>
      <c r="Y44" s="163"/>
      <c r="Z44" s="163"/>
      <c r="AA44" s="163"/>
      <c r="AB44" s="163"/>
      <c r="AC44" s="163"/>
      <c r="AD44" s="163"/>
      <c r="AE44" s="393">
        <v>0</v>
      </c>
      <c r="AF44" s="393"/>
      <c r="AG44" s="393"/>
      <c r="AH44" s="45" t="s">
        <v>210</v>
      </c>
      <c r="AI44" s="51"/>
      <c r="AJ44" s="51"/>
      <c r="AK44" s="27"/>
      <c r="AL44" s="27"/>
      <c r="AM44" s="51"/>
      <c r="AN44" s="51"/>
      <c r="AO44" s="51"/>
      <c r="AP44" s="52"/>
      <c r="AQ44" s="153" t="s">
        <v>211</v>
      </c>
      <c r="AR44" s="154"/>
      <c r="AS44" s="154"/>
      <c r="AT44" s="155"/>
      <c r="AU44" s="201">
        <v>0</v>
      </c>
      <c r="AV44" s="202"/>
      <c r="AW44" s="46" t="s">
        <v>212</v>
      </c>
      <c r="BA44" s="1" t="s">
        <v>253</v>
      </c>
    </row>
    <row r="45" spans="1:53" ht="16.5" customHeight="1" x14ac:dyDescent="0.15">
      <c r="A45" s="389"/>
      <c r="B45" s="390"/>
      <c r="C45" s="423" t="s">
        <v>201</v>
      </c>
      <c r="D45" s="424"/>
      <c r="E45" s="424"/>
      <c r="F45" s="424"/>
      <c r="G45" s="424"/>
      <c r="H45" s="424"/>
      <c r="I45" s="424"/>
      <c r="J45" s="312" t="s">
        <v>198</v>
      </c>
      <c r="K45" s="427"/>
      <c r="L45" s="106">
        <v>0</v>
      </c>
      <c r="M45" s="107"/>
      <c r="N45" s="107"/>
      <c r="O45" s="108"/>
      <c r="P45" s="112" t="e">
        <f>AB45*AL45*AA46</f>
        <v>#REF!</v>
      </c>
      <c r="Q45" s="113"/>
      <c r="R45" s="113"/>
      <c r="S45" s="114"/>
      <c r="T45" s="112" t="e">
        <f t="shared" si="0"/>
        <v>#REF!</v>
      </c>
      <c r="U45" s="113"/>
      <c r="V45" s="113"/>
      <c r="W45" s="114"/>
      <c r="X45" s="413" t="s">
        <v>203</v>
      </c>
      <c r="Y45" s="207"/>
      <c r="Z45" s="207"/>
      <c r="AA45" s="207"/>
      <c r="AB45" s="414" t="e">
        <f>#REF!</f>
        <v>#REF!</v>
      </c>
      <c r="AC45" s="207"/>
      <c r="AD45" s="207"/>
      <c r="AE45" s="176" t="s">
        <v>243</v>
      </c>
      <c r="AF45" s="163"/>
      <c r="AG45" s="163"/>
      <c r="AH45" s="163"/>
      <c r="AI45" s="163"/>
      <c r="AJ45" s="163"/>
      <c r="AK45" s="163"/>
      <c r="AL45" s="176">
        <f>AU45</f>
        <v>0</v>
      </c>
      <c r="AM45" s="163"/>
      <c r="AN45" s="163"/>
      <c r="AO45" s="410" t="s">
        <v>238</v>
      </c>
      <c r="AP45" s="177"/>
      <c r="AQ45" s="153" t="s">
        <v>239</v>
      </c>
      <c r="AR45" s="154"/>
      <c r="AS45" s="154"/>
      <c r="AT45" s="155"/>
      <c r="AU45" s="201">
        <v>0</v>
      </c>
      <c r="AV45" s="202"/>
      <c r="AW45" s="46" t="s">
        <v>128</v>
      </c>
    </row>
    <row r="46" spans="1:53" ht="16.5" customHeight="1" x14ac:dyDescent="0.15">
      <c r="A46" s="389"/>
      <c r="B46" s="390"/>
      <c r="C46" s="425"/>
      <c r="D46" s="426"/>
      <c r="E46" s="426"/>
      <c r="F46" s="426"/>
      <c r="G46" s="426"/>
      <c r="H46" s="426"/>
      <c r="I46" s="426"/>
      <c r="J46" s="426"/>
      <c r="K46" s="428"/>
      <c r="L46" s="109"/>
      <c r="M46" s="110"/>
      <c r="N46" s="110"/>
      <c r="O46" s="111"/>
      <c r="P46" s="115"/>
      <c r="Q46" s="116"/>
      <c r="R46" s="116"/>
      <c r="S46" s="117"/>
      <c r="T46" s="115">
        <f t="shared" si="0"/>
        <v>0</v>
      </c>
      <c r="U46" s="116"/>
      <c r="V46" s="116"/>
      <c r="W46" s="117"/>
      <c r="X46" s="321" t="s">
        <v>18</v>
      </c>
      <c r="Y46" s="138"/>
      <c r="Z46" s="138"/>
      <c r="AA46" s="415">
        <f>AU44</f>
        <v>0</v>
      </c>
      <c r="AB46" s="415"/>
      <c r="AC46" s="415"/>
      <c r="AD46" s="137" t="s">
        <v>19</v>
      </c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9"/>
      <c r="AQ46" s="130"/>
      <c r="AR46" s="131"/>
      <c r="AS46" s="131"/>
      <c r="AT46" s="131"/>
      <c r="AU46" s="131"/>
      <c r="AV46" s="131"/>
      <c r="AW46" s="132"/>
    </row>
    <row r="47" spans="1:53" ht="13.5" customHeight="1" x14ac:dyDescent="0.15">
      <c r="A47" s="389"/>
      <c r="B47" s="390"/>
      <c r="C47" s="312" t="s">
        <v>2</v>
      </c>
      <c r="D47" s="418"/>
      <c r="E47" s="418"/>
      <c r="F47" s="418"/>
      <c r="G47" s="418"/>
      <c r="H47" s="418"/>
      <c r="I47" s="418"/>
      <c r="J47" s="312" t="s">
        <v>199</v>
      </c>
      <c r="K47" s="313"/>
      <c r="L47" s="118">
        <v>0</v>
      </c>
      <c r="M47" s="119"/>
      <c r="N47" s="119"/>
      <c r="O47" s="120"/>
      <c r="P47" s="112">
        <f>(AR48*AG47*AA48)</f>
        <v>0</v>
      </c>
      <c r="Q47" s="113"/>
      <c r="R47" s="113"/>
      <c r="S47" s="114"/>
      <c r="T47" s="112">
        <f t="shared" si="0"/>
        <v>0</v>
      </c>
      <c r="U47" s="113"/>
      <c r="V47" s="113"/>
      <c r="W47" s="114"/>
      <c r="X47" s="348" t="str">
        <f>"@" &amp; AR48  &amp; "×被験者来院回数（"</f>
        <v>@7,000×被験者来院回数（</v>
      </c>
      <c r="Y47" s="349"/>
      <c r="Z47" s="349"/>
      <c r="AA47" s="349"/>
      <c r="AB47" s="349"/>
      <c r="AC47" s="349"/>
      <c r="AD47" s="349"/>
      <c r="AE47" s="349"/>
      <c r="AF47" s="349"/>
      <c r="AG47" s="393">
        <f>AU45</f>
        <v>0</v>
      </c>
      <c r="AH47" s="393"/>
      <c r="AI47" s="393"/>
      <c r="AJ47" s="410" t="s">
        <v>17</v>
      </c>
      <c r="AK47" s="176"/>
      <c r="AL47" s="176"/>
      <c r="AM47" s="411"/>
      <c r="AN47" s="411"/>
      <c r="AO47" s="411"/>
      <c r="AP47" s="412"/>
      <c r="AQ47" s="87" t="s">
        <v>267</v>
      </c>
      <c r="AR47" s="88"/>
      <c r="AS47" s="88"/>
      <c r="AT47" s="88"/>
      <c r="AU47" s="88"/>
      <c r="AV47" s="88"/>
      <c r="AW47" s="89"/>
      <c r="AZ47" s="1" t="s">
        <v>269</v>
      </c>
    </row>
    <row r="48" spans="1:53" ht="13.5" customHeight="1" x14ac:dyDescent="0.15">
      <c r="A48" s="389"/>
      <c r="B48" s="390"/>
      <c r="C48" s="419"/>
      <c r="D48" s="419"/>
      <c r="E48" s="419"/>
      <c r="F48" s="419"/>
      <c r="G48" s="419"/>
      <c r="H48" s="419"/>
      <c r="I48" s="419"/>
      <c r="J48" s="419"/>
      <c r="K48" s="420"/>
      <c r="L48" s="121"/>
      <c r="M48" s="122"/>
      <c r="N48" s="122"/>
      <c r="O48" s="123"/>
      <c r="P48" s="115"/>
      <c r="Q48" s="116"/>
      <c r="R48" s="116"/>
      <c r="S48" s="117"/>
      <c r="T48" s="115"/>
      <c r="U48" s="116"/>
      <c r="V48" s="116"/>
      <c r="W48" s="117"/>
      <c r="X48" s="321" t="s">
        <v>18</v>
      </c>
      <c r="Y48" s="138"/>
      <c r="Z48" s="138"/>
      <c r="AA48" s="415">
        <f>AU44</f>
        <v>0</v>
      </c>
      <c r="AB48" s="415"/>
      <c r="AC48" s="415"/>
      <c r="AD48" s="137" t="s">
        <v>19</v>
      </c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9"/>
      <c r="AQ48" s="77"/>
      <c r="AR48" s="136" t="s">
        <v>279</v>
      </c>
      <c r="AS48" s="136"/>
      <c r="AT48" s="136"/>
      <c r="AU48" s="136"/>
      <c r="AV48" s="136"/>
      <c r="AW48" s="90" t="s">
        <v>268</v>
      </c>
      <c r="AZ48" s="1"/>
      <c r="BA48" s="1" t="s">
        <v>270</v>
      </c>
    </row>
    <row r="49" spans="1:49" ht="16.5" customHeight="1" x14ac:dyDescent="0.15">
      <c r="A49" s="389"/>
      <c r="B49" s="390"/>
      <c r="C49" s="156" t="s">
        <v>50</v>
      </c>
      <c r="D49" s="157"/>
      <c r="E49" s="157"/>
      <c r="F49" s="157"/>
      <c r="G49" s="157"/>
      <c r="H49" s="157"/>
      <c r="I49" s="157"/>
      <c r="J49" s="156" t="s">
        <v>215</v>
      </c>
      <c r="K49" s="335"/>
      <c r="L49" s="103">
        <v>0</v>
      </c>
      <c r="M49" s="104"/>
      <c r="N49" s="104"/>
      <c r="O49" s="105"/>
      <c r="P49" s="101">
        <v>0</v>
      </c>
      <c r="Q49" s="102"/>
      <c r="R49" s="102"/>
      <c r="S49" s="102"/>
      <c r="T49" s="101">
        <f t="shared" si="0"/>
        <v>0</v>
      </c>
      <c r="U49" s="102"/>
      <c r="V49" s="102"/>
      <c r="W49" s="102"/>
      <c r="X49" s="330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2"/>
      <c r="AQ49" s="133"/>
      <c r="AR49" s="134"/>
      <c r="AS49" s="134"/>
      <c r="AT49" s="134"/>
      <c r="AU49" s="134"/>
      <c r="AV49" s="134"/>
      <c r="AW49" s="135"/>
    </row>
    <row r="50" spans="1:49" ht="16.5" customHeight="1" x14ac:dyDescent="0.15">
      <c r="A50" s="389"/>
      <c r="B50" s="390"/>
      <c r="C50" s="156" t="s">
        <v>51</v>
      </c>
      <c r="D50" s="157"/>
      <c r="E50" s="157"/>
      <c r="F50" s="157"/>
      <c r="G50" s="157"/>
      <c r="H50" s="157"/>
      <c r="I50" s="157"/>
      <c r="J50" s="156" t="s">
        <v>200</v>
      </c>
      <c r="K50" s="335"/>
      <c r="L50" s="103">
        <v>0</v>
      </c>
      <c r="M50" s="104"/>
      <c r="N50" s="104"/>
      <c r="O50" s="105"/>
      <c r="P50" s="101">
        <f>IF(AQ50="□",AG50*50000*AM50,AG50*20000*AM50)</f>
        <v>0</v>
      </c>
      <c r="Q50" s="102"/>
      <c r="R50" s="102"/>
      <c r="S50" s="102"/>
      <c r="T50" s="101">
        <f t="shared" si="0"/>
        <v>0</v>
      </c>
      <c r="U50" s="102"/>
      <c r="V50" s="102"/>
      <c r="W50" s="102"/>
      <c r="X50" s="203" t="str">
        <f>IF(AQ50="□","＠50,000×被験者対応回数（","＠20,000×被験者対応回数（")</f>
        <v>＠20,000×被験者対応回数（</v>
      </c>
      <c r="Y50" s="257"/>
      <c r="Z50" s="257"/>
      <c r="AA50" s="257"/>
      <c r="AB50" s="257"/>
      <c r="AC50" s="257"/>
      <c r="AD50" s="257"/>
      <c r="AE50" s="257"/>
      <c r="AF50" s="257"/>
      <c r="AG50" s="421">
        <f>AU45</f>
        <v>0</v>
      </c>
      <c r="AH50" s="421"/>
      <c r="AI50" s="421"/>
      <c r="AJ50" s="159" t="s">
        <v>220</v>
      </c>
      <c r="AK50" s="422"/>
      <c r="AL50" s="422"/>
      <c r="AM50" s="192">
        <f>AU44</f>
        <v>0</v>
      </c>
      <c r="AN50" s="192"/>
      <c r="AO50" s="47" t="s">
        <v>219</v>
      </c>
      <c r="AP50" s="53"/>
      <c r="AQ50" s="345" t="s">
        <v>275</v>
      </c>
      <c r="AR50" s="346"/>
      <c r="AS50" s="350" t="s">
        <v>156</v>
      </c>
      <c r="AT50" s="160"/>
      <c r="AU50" s="160"/>
      <c r="AV50" s="160"/>
      <c r="AW50" s="351"/>
    </row>
    <row r="51" spans="1:49" ht="16.5" customHeight="1" x14ac:dyDescent="0.15">
      <c r="A51" s="389"/>
      <c r="B51" s="390"/>
      <c r="C51" s="156" t="s">
        <v>52</v>
      </c>
      <c r="D51" s="157"/>
      <c r="E51" s="157"/>
      <c r="F51" s="157"/>
      <c r="G51" s="157"/>
      <c r="H51" s="157"/>
      <c r="I51" s="157"/>
      <c r="J51" s="156" t="s">
        <v>216</v>
      </c>
      <c r="K51" s="335"/>
      <c r="L51" s="103">
        <v>0</v>
      </c>
      <c r="M51" s="104"/>
      <c r="N51" s="104"/>
      <c r="O51" s="105"/>
      <c r="P51" s="101">
        <f>(50000*AE51)</f>
        <v>0</v>
      </c>
      <c r="Q51" s="102"/>
      <c r="R51" s="102"/>
      <c r="S51" s="102"/>
      <c r="T51" s="101">
        <f t="shared" si="0"/>
        <v>0</v>
      </c>
      <c r="U51" s="102"/>
      <c r="V51" s="102"/>
      <c r="W51" s="102"/>
      <c r="X51" s="203" t="s">
        <v>254</v>
      </c>
      <c r="Y51" s="257"/>
      <c r="Z51" s="257"/>
      <c r="AA51" s="257"/>
      <c r="AB51" s="257"/>
      <c r="AC51" s="257"/>
      <c r="AD51" s="257"/>
      <c r="AE51" s="421">
        <f>AU40</f>
        <v>0</v>
      </c>
      <c r="AF51" s="421"/>
      <c r="AG51" s="421"/>
      <c r="AH51" s="160" t="s">
        <v>221</v>
      </c>
      <c r="AI51" s="161"/>
      <c r="AJ51" s="161"/>
      <c r="AK51" s="161"/>
      <c r="AL51" s="161"/>
      <c r="AM51" s="192"/>
      <c r="AN51" s="192"/>
      <c r="AO51" s="47"/>
      <c r="AP51" s="52"/>
      <c r="AQ51" s="355"/>
      <c r="AR51" s="356"/>
      <c r="AS51" s="356"/>
      <c r="AT51" s="356"/>
      <c r="AU51" s="356"/>
      <c r="AV51" s="356"/>
      <c r="AW51" s="357"/>
    </row>
    <row r="52" spans="1:49" ht="16.5" customHeight="1" x14ac:dyDescent="0.15">
      <c r="A52" s="389"/>
      <c r="B52" s="390"/>
      <c r="C52" s="156" t="s">
        <v>53</v>
      </c>
      <c r="D52" s="157"/>
      <c r="E52" s="157"/>
      <c r="F52" s="157"/>
      <c r="G52" s="157"/>
      <c r="H52" s="157"/>
      <c r="I52" s="157"/>
      <c r="J52" s="156" t="s">
        <v>217</v>
      </c>
      <c r="K52" s="335"/>
      <c r="L52" s="103">
        <v>0</v>
      </c>
      <c r="M52" s="104"/>
      <c r="N52" s="104"/>
      <c r="O52" s="105"/>
      <c r="P52" s="101">
        <f>Y140</f>
        <v>0</v>
      </c>
      <c r="Q52" s="102"/>
      <c r="R52" s="102"/>
      <c r="S52" s="102"/>
      <c r="T52" s="101">
        <f t="shared" si="0"/>
        <v>0</v>
      </c>
      <c r="U52" s="102"/>
      <c r="V52" s="102"/>
      <c r="W52" s="102"/>
      <c r="X52" s="327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2"/>
      <c r="AQ52" s="356"/>
      <c r="AR52" s="356"/>
      <c r="AS52" s="356"/>
      <c r="AT52" s="356"/>
      <c r="AU52" s="356"/>
      <c r="AV52" s="356"/>
      <c r="AW52" s="357"/>
    </row>
    <row r="53" spans="1:49" ht="16.5" customHeight="1" x14ac:dyDescent="0.15">
      <c r="A53" s="389"/>
      <c r="B53" s="390"/>
      <c r="C53" s="156" t="s">
        <v>262</v>
      </c>
      <c r="D53" s="157"/>
      <c r="E53" s="157"/>
      <c r="F53" s="157"/>
      <c r="G53" s="157"/>
      <c r="H53" s="157"/>
      <c r="I53" s="157"/>
      <c r="J53" s="146" t="s">
        <v>263</v>
      </c>
      <c r="K53" s="158"/>
      <c r="L53" s="103">
        <v>0</v>
      </c>
      <c r="M53" s="104"/>
      <c r="N53" s="104"/>
      <c r="O53" s="105"/>
      <c r="P53" s="101">
        <v>0</v>
      </c>
      <c r="Q53" s="102"/>
      <c r="R53" s="102"/>
      <c r="S53" s="102"/>
      <c r="T53" s="101">
        <f t="shared" si="0"/>
        <v>0</v>
      </c>
      <c r="U53" s="102"/>
      <c r="V53" s="102"/>
      <c r="W53" s="102"/>
      <c r="X53" s="203" t="s">
        <v>266</v>
      </c>
      <c r="Y53" s="204"/>
      <c r="Z53" s="204"/>
      <c r="AA53" s="204"/>
      <c r="AB53" s="204"/>
      <c r="AC53" s="333">
        <v>0</v>
      </c>
      <c r="AD53" s="333"/>
      <c r="AE53" s="159" t="s">
        <v>264</v>
      </c>
      <c r="AF53" s="159"/>
      <c r="AG53" s="159"/>
      <c r="AH53" s="160"/>
      <c r="AI53" s="161"/>
      <c r="AJ53" s="161"/>
      <c r="AK53" s="161"/>
      <c r="AL53" s="161"/>
      <c r="AM53" s="78"/>
      <c r="AN53" s="78"/>
      <c r="AO53" s="78"/>
      <c r="AP53" s="79"/>
      <c r="AQ53" s="356"/>
      <c r="AR53" s="356"/>
      <c r="AS53" s="356"/>
      <c r="AT53" s="356"/>
      <c r="AU53" s="356"/>
      <c r="AV53" s="356"/>
      <c r="AW53" s="357"/>
    </row>
    <row r="54" spans="1:49" ht="16.5" customHeight="1" x14ac:dyDescent="0.15">
      <c r="A54" s="391"/>
      <c r="B54" s="392"/>
      <c r="C54" s="156" t="s">
        <v>3</v>
      </c>
      <c r="D54" s="157"/>
      <c r="E54" s="157"/>
      <c r="F54" s="157"/>
      <c r="G54" s="157"/>
      <c r="H54" s="157"/>
      <c r="I54" s="157"/>
      <c r="J54" s="156" t="s">
        <v>54</v>
      </c>
      <c r="K54" s="335"/>
      <c r="L54" s="147">
        <f>SUM(L40:O53)</f>
        <v>0</v>
      </c>
      <c r="M54" s="148"/>
      <c r="N54" s="148"/>
      <c r="O54" s="149"/>
      <c r="P54" s="101" t="e">
        <f>SUM(P40:S53)</f>
        <v>#REF!</v>
      </c>
      <c r="Q54" s="102"/>
      <c r="R54" s="102"/>
      <c r="S54" s="102"/>
      <c r="T54" s="101" t="e">
        <f>P54-L54</f>
        <v>#REF!</v>
      </c>
      <c r="U54" s="102"/>
      <c r="V54" s="102"/>
      <c r="W54" s="102"/>
      <c r="X54" s="327" t="s">
        <v>265</v>
      </c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2"/>
      <c r="AQ54" s="356"/>
      <c r="AR54" s="356"/>
      <c r="AS54" s="356"/>
      <c r="AT54" s="356"/>
      <c r="AU54" s="356"/>
      <c r="AV54" s="356"/>
      <c r="AW54" s="357"/>
    </row>
    <row r="55" spans="1:49" ht="16.5" customHeight="1" thickBot="1" x14ac:dyDescent="0.2">
      <c r="A55" s="322" t="s">
        <v>55</v>
      </c>
      <c r="B55" s="323"/>
      <c r="C55" s="324"/>
      <c r="D55" s="324"/>
      <c r="E55" s="324"/>
      <c r="F55" s="324"/>
      <c r="G55" s="324"/>
      <c r="H55" s="324"/>
      <c r="I55" s="324"/>
      <c r="J55" s="312" t="s">
        <v>56</v>
      </c>
      <c r="K55" s="313"/>
      <c r="L55" s="314">
        <f>ROUNDDOWN(L54*0.3,0)</f>
        <v>0</v>
      </c>
      <c r="M55" s="315"/>
      <c r="N55" s="315"/>
      <c r="O55" s="316"/>
      <c r="P55" s="317" t="e">
        <f>ROUNDDOWN(P54*0.3,0)</f>
        <v>#REF!</v>
      </c>
      <c r="Q55" s="318"/>
      <c r="R55" s="318"/>
      <c r="S55" s="319"/>
      <c r="T55" s="317" t="e">
        <f t="shared" ref="T55:T56" si="1">P55-L55</f>
        <v>#REF!</v>
      </c>
      <c r="U55" s="318"/>
      <c r="V55" s="318"/>
      <c r="W55" s="319"/>
      <c r="X55" s="430" t="s">
        <v>20</v>
      </c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2"/>
      <c r="AQ55" s="358"/>
      <c r="AR55" s="358"/>
      <c r="AS55" s="358"/>
      <c r="AT55" s="358"/>
      <c r="AU55" s="358"/>
      <c r="AV55" s="358"/>
      <c r="AW55" s="359"/>
    </row>
    <row r="56" spans="1:49" ht="16.5" customHeight="1" thickTop="1" thickBot="1" x14ac:dyDescent="0.2">
      <c r="A56" s="19"/>
      <c r="B56" s="311" t="s">
        <v>4</v>
      </c>
      <c r="C56" s="311"/>
      <c r="D56" s="311"/>
      <c r="E56" s="311"/>
      <c r="F56" s="311"/>
      <c r="G56" s="311"/>
      <c r="H56" s="311"/>
      <c r="I56" s="20"/>
      <c r="J56" s="311" t="s">
        <v>57</v>
      </c>
      <c r="K56" s="311"/>
      <c r="L56" s="124">
        <f>L54+L55</f>
        <v>0</v>
      </c>
      <c r="M56" s="125"/>
      <c r="N56" s="125"/>
      <c r="O56" s="126"/>
      <c r="P56" s="127" t="e">
        <f>P54+P55</f>
        <v>#REF!</v>
      </c>
      <c r="Q56" s="128"/>
      <c r="R56" s="128"/>
      <c r="S56" s="129"/>
      <c r="T56" s="127" t="e">
        <f t="shared" si="1"/>
        <v>#REF!</v>
      </c>
      <c r="U56" s="128"/>
      <c r="V56" s="128"/>
      <c r="W56" s="129"/>
      <c r="X56" s="140" t="s">
        <v>21</v>
      </c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2"/>
      <c r="AQ56" s="336"/>
      <c r="AR56" s="337"/>
      <c r="AS56" s="337"/>
      <c r="AT56" s="337"/>
      <c r="AU56" s="337"/>
      <c r="AV56" s="337"/>
      <c r="AW56" s="338"/>
    </row>
    <row r="57" spans="1:49" ht="16.5" customHeight="1" thickTop="1" thickBot="1" x14ac:dyDescent="0.2">
      <c r="A57" s="19"/>
      <c r="B57" s="311" t="s">
        <v>5</v>
      </c>
      <c r="C57" s="311"/>
      <c r="D57" s="311"/>
      <c r="E57" s="311"/>
      <c r="F57" s="311"/>
      <c r="G57" s="311"/>
      <c r="H57" s="311"/>
      <c r="I57" s="20"/>
      <c r="J57" s="311" t="s">
        <v>58</v>
      </c>
      <c r="K57" s="311"/>
      <c r="L57" s="124">
        <f>ROUNDDOWN(L56*0.1,0)</f>
        <v>0</v>
      </c>
      <c r="M57" s="125"/>
      <c r="N57" s="125"/>
      <c r="O57" s="126"/>
      <c r="P57" s="127" t="e">
        <f>ROUNDDOWN(P56*0.1,0)</f>
        <v>#REF!</v>
      </c>
      <c r="Q57" s="128"/>
      <c r="R57" s="128"/>
      <c r="S57" s="129"/>
      <c r="T57" s="127" t="e">
        <f>P57-L57</f>
        <v>#REF!</v>
      </c>
      <c r="U57" s="128"/>
      <c r="V57" s="128"/>
      <c r="W57" s="129"/>
      <c r="X57" s="140" t="s">
        <v>297</v>
      </c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2"/>
      <c r="AQ57" s="339"/>
      <c r="AR57" s="340"/>
      <c r="AS57" s="340"/>
      <c r="AT57" s="340"/>
      <c r="AU57" s="340"/>
      <c r="AV57" s="340"/>
      <c r="AW57" s="341"/>
    </row>
    <row r="58" spans="1:49" ht="16.5" customHeight="1" thickTop="1" thickBot="1" x14ac:dyDescent="0.2">
      <c r="A58" s="19"/>
      <c r="B58" s="311" t="s">
        <v>6</v>
      </c>
      <c r="C58" s="311"/>
      <c r="D58" s="311"/>
      <c r="E58" s="311"/>
      <c r="F58" s="311"/>
      <c r="G58" s="311"/>
      <c r="H58" s="311"/>
      <c r="I58" s="311" t="s">
        <v>59</v>
      </c>
      <c r="J58" s="434"/>
      <c r="K58" s="434"/>
      <c r="L58" s="124">
        <f>L56+L57</f>
        <v>0</v>
      </c>
      <c r="M58" s="125"/>
      <c r="N58" s="125"/>
      <c r="O58" s="126"/>
      <c r="P58" s="127" t="e">
        <f>P56+P57</f>
        <v>#REF!</v>
      </c>
      <c r="Q58" s="128"/>
      <c r="R58" s="128"/>
      <c r="S58" s="129"/>
      <c r="T58" s="127" t="e">
        <f t="shared" ref="T58" si="2">P58-L58</f>
        <v>#REF!</v>
      </c>
      <c r="U58" s="128"/>
      <c r="V58" s="128"/>
      <c r="W58" s="129"/>
      <c r="X58" s="433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2"/>
      <c r="AQ58" s="342"/>
      <c r="AR58" s="343"/>
      <c r="AS58" s="343"/>
      <c r="AT58" s="343"/>
      <c r="AU58" s="343"/>
      <c r="AV58" s="343"/>
      <c r="AW58" s="344"/>
    </row>
    <row r="59" spans="1:49" ht="12.75" customHeight="1" thickTop="1" x14ac:dyDescent="0.15">
      <c r="A59" s="198"/>
      <c r="B59" s="195" t="s">
        <v>7</v>
      </c>
      <c r="C59" s="195"/>
      <c r="D59" s="429" t="s">
        <v>155</v>
      </c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</row>
    <row r="60" spans="1:49" ht="12.75" customHeight="1" x14ac:dyDescent="0.15">
      <c r="A60" s="199"/>
      <c r="B60" s="200"/>
      <c r="C60" s="200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199"/>
    </row>
    <row r="61" spans="1:49" ht="15" customHeight="1" x14ac:dyDescent="0.15">
      <c r="B61" s="21"/>
      <c r="C61" s="21"/>
      <c r="D61" s="1"/>
    </row>
    <row r="62" spans="1:49" ht="15" customHeight="1" x14ac:dyDescent="0.15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2"/>
      <c r="AR62" s="22"/>
      <c r="AS62" s="22"/>
    </row>
    <row r="63" spans="1:49" ht="15" hidden="1" customHeight="1" x14ac:dyDescent="0.15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2"/>
      <c r="AR63" s="22"/>
      <c r="AS63" s="22"/>
    </row>
    <row r="64" spans="1:49" ht="16.5" customHeight="1" x14ac:dyDescent="0.15">
      <c r="A64" s="196" t="s">
        <v>35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7"/>
      <c r="AO64" s="197"/>
      <c r="AP64" s="197"/>
      <c r="AQ64" s="22"/>
      <c r="AR64" s="22"/>
      <c r="AS64" s="22"/>
    </row>
    <row r="65" spans="1:45" ht="15" customHeight="1" x14ac:dyDescent="0.15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94" t="s">
        <v>60</v>
      </c>
      <c r="Q65" s="294"/>
      <c r="R65" s="294"/>
      <c r="S65" s="166" t="s">
        <v>61</v>
      </c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3"/>
      <c r="AQ65" s="305" t="s">
        <v>8</v>
      </c>
      <c r="AR65" s="306"/>
      <c r="AS65" s="307"/>
    </row>
    <row r="66" spans="1:45" ht="24.75" customHeight="1" x14ac:dyDescent="0.15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294"/>
      <c r="Q66" s="294"/>
      <c r="R66" s="294"/>
      <c r="S66" s="143" t="s">
        <v>79</v>
      </c>
      <c r="T66" s="292"/>
      <c r="U66" s="292"/>
      <c r="V66" s="292"/>
      <c r="W66" s="292"/>
      <c r="X66" s="293"/>
      <c r="Y66" s="143" t="s">
        <v>121</v>
      </c>
      <c r="Z66" s="292"/>
      <c r="AA66" s="292"/>
      <c r="AB66" s="292"/>
      <c r="AC66" s="292"/>
      <c r="AD66" s="293"/>
      <c r="AE66" s="143" t="s">
        <v>122</v>
      </c>
      <c r="AF66" s="292"/>
      <c r="AG66" s="292"/>
      <c r="AH66" s="292"/>
      <c r="AI66" s="292"/>
      <c r="AJ66" s="293"/>
      <c r="AK66" s="143" t="s">
        <v>123</v>
      </c>
      <c r="AL66" s="292"/>
      <c r="AM66" s="292"/>
      <c r="AN66" s="292"/>
      <c r="AO66" s="292"/>
      <c r="AP66" s="293"/>
      <c r="AQ66" s="308"/>
      <c r="AR66" s="309"/>
      <c r="AS66" s="310"/>
    </row>
    <row r="67" spans="1:45" ht="16.5" customHeight="1" x14ac:dyDescent="0.15">
      <c r="A67" s="166" t="s">
        <v>62</v>
      </c>
      <c r="B67" s="208"/>
      <c r="C67" s="192" t="s">
        <v>63</v>
      </c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4"/>
      <c r="P67" s="209">
        <v>2</v>
      </c>
      <c r="Q67" s="209"/>
      <c r="R67" s="209"/>
      <c r="S67" s="166" t="s">
        <v>9</v>
      </c>
      <c r="T67" s="151"/>
      <c r="U67" s="151"/>
      <c r="V67" s="151"/>
      <c r="W67" s="151"/>
      <c r="X67" s="152"/>
      <c r="Y67" s="166" t="s">
        <v>10</v>
      </c>
      <c r="Z67" s="151"/>
      <c r="AA67" s="151"/>
      <c r="AB67" s="151"/>
      <c r="AC67" s="151"/>
      <c r="AD67" s="152"/>
      <c r="AE67" s="166" t="s">
        <v>103</v>
      </c>
      <c r="AF67" s="151"/>
      <c r="AG67" s="151"/>
      <c r="AH67" s="151"/>
      <c r="AI67" s="151"/>
      <c r="AJ67" s="152"/>
      <c r="AK67" s="210"/>
      <c r="AL67" s="211"/>
      <c r="AM67" s="211"/>
      <c r="AN67" s="211"/>
      <c r="AO67" s="211"/>
      <c r="AP67" s="212"/>
      <c r="AQ67" s="167" t="s">
        <v>14</v>
      </c>
      <c r="AR67" s="168"/>
      <c r="AS67" s="169"/>
    </row>
    <row r="68" spans="1:45" ht="16.5" customHeight="1" x14ac:dyDescent="0.15">
      <c r="A68" s="166" t="s">
        <v>56</v>
      </c>
      <c r="B68" s="208"/>
      <c r="C68" s="192" t="s">
        <v>64</v>
      </c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4"/>
      <c r="P68" s="209">
        <v>1</v>
      </c>
      <c r="Q68" s="209"/>
      <c r="R68" s="209"/>
      <c r="S68" s="166" t="s">
        <v>11</v>
      </c>
      <c r="T68" s="151"/>
      <c r="U68" s="151"/>
      <c r="V68" s="151"/>
      <c r="W68" s="151"/>
      <c r="X68" s="152"/>
      <c r="Y68" s="166" t="s">
        <v>12</v>
      </c>
      <c r="Z68" s="151"/>
      <c r="AA68" s="151"/>
      <c r="AB68" s="151"/>
      <c r="AC68" s="151"/>
      <c r="AD68" s="152"/>
      <c r="AE68" s="210"/>
      <c r="AF68" s="211"/>
      <c r="AG68" s="211"/>
      <c r="AH68" s="211"/>
      <c r="AI68" s="211"/>
      <c r="AJ68" s="211"/>
      <c r="AK68" s="134"/>
      <c r="AL68" s="134"/>
      <c r="AM68" s="134"/>
      <c r="AN68" s="134"/>
      <c r="AO68" s="134"/>
      <c r="AP68" s="135"/>
      <c r="AQ68" s="167" t="s">
        <v>14</v>
      </c>
      <c r="AR68" s="168"/>
      <c r="AS68" s="169"/>
    </row>
    <row r="69" spans="1:45" ht="28.5" customHeight="1" x14ac:dyDescent="0.15">
      <c r="A69" s="166" t="s">
        <v>57</v>
      </c>
      <c r="B69" s="208"/>
      <c r="C69" s="192" t="s">
        <v>83</v>
      </c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4"/>
      <c r="P69" s="209">
        <v>1</v>
      </c>
      <c r="Q69" s="209"/>
      <c r="R69" s="209"/>
      <c r="S69" s="143" t="s">
        <v>104</v>
      </c>
      <c r="T69" s="288"/>
      <c r="U69" s="288"/>
      <c r="V69" s="288"/>
      <c r="W69" s="288"/>
      <c r="X69" s="289"/>
      <c r="Y69" s="143" t="s">
        <v>105</v>
      </c>
      <c r="Z69" s="288"/>
      <c r="AA69" s="288"/>
      <c r="AB69" s="288"/>
      <c r="AC69" s="288"/>
      <c r="AD69" s="289"/>
      <c r="AE69" s="166" t="s">
        <v>94</v>
      </c>
      <c r="AF69" s="151"/>
      <c r="AG69" s="151"/>
      <c r="AH69" s="151"/>
      <c r="AI69" s="151"/>
      <c r="AJ69" s="152"/>
      <c r="AK69" s="210"/>
      <c r="AL69" s="211"/>
      <c r="AM69" s="211"/>
      <c r="AN69" s="211"/>
      <c r="AO69" s="211"/>
      <c r="AP69" s="212"/>
      <c r="AQ69" s="167" t="s">
        <v>14</v>
      </c>
      <c r="AR69" s="168"/>
      <c r="AS69" s="169"/>
    </row>
    <row r="70" spans="1:45" ht="16.5" customHeight="1" x14ac:dyDescent="0.15">
      <c r="A70" s="166" t="s">
        <v>58</v>
      </c>
      <c r="B70" s="208"/>
      <c r="C70" s="192" t="s">
        <v>66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4"/>
      <c r="P70" s="209">
        <v>2</v>
      </c>
      <c r="Q70" s="209"/>
      <c r="R70" s="209"/>
      <c r="S70" s="166" t="s">
        <v>223</v>
      </c>
      <c r="T70" s="151"/>
      <c r="U70" s="151"/>
      <c r="V70" s="151"/>
      <c r="W70" s="151"/>
      <c r="X70" s="152"/>
      <c r="Y70" s="166" t="s">
        <v>108</v>
      </c>
      <c r="Z70" s="151"/>
      <c r="AA70" s="151"/>
      <c r="AB70" s="151"/>
      <c r="AC70" s="151"/>
      <c r="AD70" s="152"/>
      <c r="AE70" s="166" t="s">
        <v>109</v>
      </c>
      <c r="AF70" s="151"/>
      <c r="AG70" s="151"/>
      <c r="AH70" s="151"/>
      <c r="AI70" s="151"/>
      <c r="AJ70" s="152"/>
      <c r="AK70" s="210"/>
      <c r="AL70" s="211"/>
      <c r="AM70" s="211"/>
      <c r="AN70" s="211"/>
      <c r="AO70" s="211"/>
      <c r="AP70" s="212"/>
      <c r="AQ70" s="167" t="s">
        <v>14</v>
      </c>
      <c r="AR70" s="168"/>
      <c r="AS70" s="169"/>
    </row>
    <row r="71" spans="1:45" ht="16.5" customHeight="1" x14ac:dyDescent="0.15">
      <c r="A71" s="166" t="s">
        <v>67</v>
      </c>
      <c r="B71" s="208"/>
      <c r="C71" s="192" t="s">
        <v>95</v>
      </c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4"/>
      <c r="P71" s="209">
        <v>3</v>
      </c>
      <c r="Q71" s="209"/>
      <c r="R71" s="209"/>
      <c r="S71" s="166" t="s">
        <v>96</v>
      </c>
      <c r="T71" s="151"/>
      <c r="U71" s="151"/>
      <c r="V71" s="151"/>
      <c r="W71" s="151"/>
      <c r="X71" s="152"/>
      <c r="Y71" s="210"/>
      <c r="Z71" s="211"/>
      <c r="AA71" s="211"/>
      <c r="AB71" s="211"/>
      <c r="AC71" s="211"/>
      <c r="AD71" s="211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5"/>
      <c r="AQ71" s="167" t="s">
        <v>14</v>
      </c>
      <c r="AR71" s="168"/>
      <c r="AS71" s="169"/>
    </row>
    <row r="72" spans="1:45" ht="39.75" customHeight="1" x14ac:dyDescent="0.15">
      <c r="A72" s="166" t="s">
        <v>68</v>
      </c>
      <c r="B72" s="208"/>
      <c r="C72" s="192" t="s">
        <v>84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209">
        <v>1</v>
      </c>
      <c r="Q72" s="209"/>
      <c r="R72" s="209"/>
      <c r="S72" s="143" t="s">
        <v>110</v>
      </c>
      <c r="T72" s="288"/>
      <c r="U72" s="288"/>
      <c r="V72" s="288"/>
      <c r="W72" s="288"/>
      <c r="X72" s="289"/>
      <c r="Y72" s="166" t="s">
        <v>111</v>
      </c>
      <c r="Z72" s="151"/>
      <c r="AA72" s="151"/>
      <c r="AB72" s="151"/>
      <c r="AC72" s="151"/>
      <c r="AD72" s="152"/>
      <c r="AE72" s="166" t="s">
        <v>97</v>
      </c>
      <c r="AF72" s="151"/>
      <c r="AG72" s="151"/>
      <c r="AH72" s="151"/>
      <c r="AI72" s="151"/>
      <c r="AJ72" s="152"/>
      <c r="AK72" s="210"/>
      <c r="AL72" s="211"/>
      <c r="AM72" s="211"/>
      <c r="AN72" s="211"/>
      <c r="AO72" s="211"/>
      <c r="AP72" s="212"/>
      <c r="AQ72" s="167" t="s">
        <v>14</v>
      </c>
      <c r="AR72" s="168"/>
      <c r="AS72" s="169"/>
    </row>
    <row r="73" spans="1:45" ht="16.5" customHeight="1" x14ac:dyDescent="0.15">
      <c r="A73" s="166" t="s">
        <v>69</v>
      </c>
      <c r="B73" s="208"/>
      <c r="C73" s="192" t="s">
        <v>65</v>
      </c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4"/>
      <c r="P73" s="209">
        <v>1</v>
      </c>
      <c r="Q73" s="209"/>
      <c r="R73" s="209"/>
      <c r="S73" s="166" t="s">
        <v>228</v>
      </c>
      <c r="T73" s="151"/>
      <c r="U73" s="151"/>
      <c r="V73" s="151"/>
      <c r="W73" s="151"/>
      <c r="X73" s="152"/>
      <c r="Y73" s="166" t="s">
        <v>112</v>
      </c>
      <c r="Z73" s="151"/>
      <c r="AA73" s="151"/>
      <c r="AB73" s="151"/>
      <c r="AC73" s="151"/>
      <c r="AD73" s="152"/>
      <c r="AE73" s="166" t="s">
        <v>113</v>
      </c>
      <c r="AF73" s="151"/>
      <c r="AG73" s="151"/>
      <c r="AH73" s="151"/>
      <c r="AI73" s="151"/>
      <c r="AJ73" s="152"/>
      <c r="AK73" s="210"/>
      <c r="AL73" s="211"/>
      <c r="AM73" s="211"/>
      <c r="AN73" s="211"/>
      <c r="AO73" s="211"/>
      <c r="AP73" s="212"/>
      <c r="AQ73" s="167" t="s">
        <v>14</v>
      </c>
      <c r="AR73" s="168"/>
      <c r="AS73" s="169"/>
    </row>
    <row r="74" spans="1:45" ht="19.5" customHeight="1" x14ac:dyDescent="0.15">
      <c r="A74" s="179" t="s">
        <v>70</v>
      </c>
      <c r="B74" s="219"/>
      <c r="C74" s="176" t="s">
        <v>85</v>
      </c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1"/>
      <c r="P74" s="209">
        <v>1</v>
      </c>
      <c r="Q74" s="209"/>
      <c r="R74" s="209"/>
      <c r="S74" s="179" t="s">
        <v>13</v>
      </c>
      <c r="T74" s="297"/>
      <c r="U74" s="297"/>
      <c r="V74" s="297"/>
      <c r="W74" s="297"/>
      <c r="X74" s="298"/>
      <c r="Y74" s="185" t="s">
        <v>106</v>
      </c>
      <c r="Z74" s="290"/>
      <c r="AA74" s="290"/>
      <c r="AB74" s="290"/>
      <c r="AC74" s="290"/>
      <c r="AD74" s="291"/>
      <c r="AE74" s="179" t="s">
        <v>107</v>
      </c>
      <c r="AF74" s="297"/>
      <c r="AG74" s="297"/>
      <c r="AH74" s="297"/>
      <c r="AI74" s="297"/>
      <c r="AJ74" s="298"/>
      <c r="AK74" s="269"/>
      <c r="AL74" s="376"/>
      <c r="AM74" s="376"/>
      <c r="AN74" s="376"/>
      <c r="AO74" s="376"/>
      <c r="AP74" s="377"/>
      <c r="AQ74" s="299" t="s">
        <v>14</v>
      </c>
      <c r="AR74" s="300"/>
      <c r="AS74" s="301"/>
    </row>
    <row r="75" spans="1:45" ht="34.5" customHeight="1" x14ac:dyDescent="0.15">
      <c r="A75" s="279"/>
      <c r="B75" s="196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3"/>
      <c r="P75" s="209"/>
      <c r="Q75" s="209"/>
      <c r="R75" s="209"/>
      <c r="S75" s="182"/>
      <c r="T75" s="183"/>
      <c r="U75" s="183"/>
      <c r="V75" s="183"/>
      <c r="W75" s="183"/>
      <c r="X75" s="184"/>
      <c r="Y75" s="373" t="s">
        <v>153</v>
      </c>
      <c r="Z75" s="374"/>
      <c r="AA75" s="374"/>
      <c r="AB75" s="374"/>
      <c r="AC75" s="374"/>
      <c r="AD75" s="375"/>
      <c r="AE75" s="182"/>
      <c r="AF75" s="183"/>
      <c r="AG75" s="183"/>
      <c r="AH75" s="183"/>
      <c r="AI75" s="183"/>
      <c r="AJ75" s="184"/>
      <c r="AK75" s="378"/>
      <c r="AL75" s="379"/>
      <c r="AM75" s="379"/>
      <c r="AN75" s="379"/>
      <c r="AO75" s="379"/>
      <c r="AP75" s="380"/>
      <c r="AQ75" s="302"/>
      <c r="AR75" s="303"/>
      <c r="AS75" s="304"/>
    </row>
    <row r="76" spans="1:45" ht="16.5" customHeight="1" x14ac:dyDescent="0.15">
      <c r="A76" s="166" t="s">
        <v>222</v>
      </c>
      <c r="B76" s="208"/>
      <c r="C76" s="192" t="s">
        <v>229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4"/>
      <c r="P76" s="209">
        <v>1</v>
      </c>
      <c r="Q76" s="209"/>
      <c r="R76" s="209"/>
      <c r="S76" s="166" t="s">
        <v>98</v>
      </c>
      <c r="T76" s="151"/>
      <c r="U76" s="151"/>
      <c r="V76" s="151"/>
      <c r="W76" s="151"/>
      <c r="X76" s="152"/>
      <c r="Y76" s="166" t="s">
        <v>224</v>
      </c>
      <c r="Z76" s="151"/>
      <c r="AA76" s="151"/>
      <c r="AB76" s="151"/>
      <c r="AC76" s="151"/>
      <c r="AD76" s="152"/>
      <c r="AE76" s="166" t="s">
        <v>99</v>
      </c>
      <c r="AF76" s="151"/>
      <c r="AG76" s="151"/>
      <c r="AH76" s="151"/>
      <c r="AI76" s="151"/>
      <c r="AJ76" s="152"/>
      <c r="AK76" s="210"/>
      <c r="AL76" s="211"/>
      <c r="AM76" s="211"/>
      <c r="AN76" s="211"/>
      <c r="AO76" s="211"/>
      <c r="AP76" s="212"/>
      <c r="AQ76" s="167" t="s">
        <v>14</v>
      </c>
      <c r="AR76" s="168"/>
      <c r="AS76" s="169"/>
    </row>
    <row r="77" spans="1:45" ht="16.5" customHeight="1" x14ac:dyDescent="0.15">
      <c r="A77" s="166" t="s">
        <v>72</v>
      </c>
      <c r="B77" s="208"/>
      <c r="C77" s="192" t="s">
        <v>86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4"/>
      <c r="P77" s="209">
        <v>2</v>
      </c>
      <c r="Q77" s="209"/>
      <c r="R77" s="209"/>
      <c r="S77" s="166" t="s">
        <v>100</v>
      </c>
      <c r="T77" s="151"/>
      <c r="U77" s="151"/>
      <c r="V77" s="151"/>
      <c r="W77" s="151"/>
      <c r="X77" s="152"/>
      <c r="Y77" s="166" t="s">
        <v>225</v>
      </c>
      <c r="Z77" s="151"/>
      <c r="AA77" s="151"/>
      <c r="AB77" s="151"/>
      <c r="AC77" s="151"/>
      <c r="AD77" s="152"/>
      <c r="AE77" s="166" t="s">
        <v>101</v>
      </c>
      <c r="AF77" s="151"/>
      <c r="AG77" s="151"/>
      <c r="AH77" s="151"/>
      <c r="AI77" s="151"/>
      <c r="AJ77" s="152"/>
      <c r="AK77" s="210"/>
      <c r="AL77" s="211"/>
      <c r="AM77" s="211"/>
      <c r="AN77" s="211"/>
      <c r="AO77" s="211"/>
      <c r="AP77" s="212"/>
      <c r="AQ77" s="167" t="s">
        <v>14</v>
      </c>
      <c r="AR77" s="168"/>
      <c r="AS77" s="169"/>
    </row>
    <row r="78" spans="1:45" ht="24" customHeight="1" x14ac:dyDescent="0.15">
      <c r="A78" s="166" t="s">
        <v>73</v>
      </c>
      <c r="B78" s="208"/>
      <c r="C78" s="192" t="s">
        <v>87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4"/>
      <c r="P78" s="209">
        <v>1</v>
      </c>
      <c r="Q78" s="209"/>
      <c r="R78" s="209"/>
      <c r="S78" s="166" t="s">
        <v>100</v>
      </c>
      <c r="T78" s="151"/>
      <c r="U78" s="151"/>
      <c r="V78" s="151"/>
      <c r="W78" s="151"/>
      <c r="X78" s="152"/>
      <c r="Y78" s="166" t="s">
        <v>225</v>
      </c>
      <c r="Z78" s="151"/>
      <c r="AA78" s="151"/>
      <c r="AB78" s="151"/>
      <c r="AC78" s="151"/>
      <c r="AD78" s="152"/>
      <c r="AE78" s="166" t="s">
        <v>101</v>
      </c>
      <c r="AF78" s="151"/>
      <c r="AG78" s="151"/>
      <c r="AH78" s="151"/>
      <c r="AI78" s="151"/>
      <c r="AJ78" s="152"/>
      <c r="AK78" s="210"/>
      <c r="AL78" s="211"/>
      <c r="AM78" s="211"/>
      <c r="AN78" s="211"/>
      <c r="AO78" s="211"/>
      <c r="AP78" s="212"/>
      <c r="AQ78" s="167" t="s">
        <v>14</v>
      </c>
      <c r="AR78" s="168"/>
      <c r="AS78" s="169"/>
    </row>
    <row r="79" spans="1:45" ht="33" customHeight="1" x14ac:dyDescent="0.15">
      <c r="A79" s="166" t="s">
        <v>74</v>
      </c>
      <c r="B79" s="208"/>
      <c r="C79" s="213" t="s">
        <v>102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4"/>
      <c r="P79" s="166">
        <v>1</v>
      </c>
      <c r="Q79" s="144"/>
      <c r="R79" s="145"/>
      <c r="S79" s="166" t="s">
        <v>114</v>
      </c>
      <c r="T79" s="151"/>
      <c r="U79" s="151"/>
      <c r="V79" s="151"/>
      <c r="W79" s="151"/>
      <c r="X79" s="152"/>
      <c r="Y79" s="166" t="s">
        <v>226</v>
      </c>
      <c r="Z79" s="151"/>
      <c r="AA79" s="151"/>
      <c r="AB79" s="151"/>
      <c r="AC79" s="151"/>
      <c r="AD79" s="152"/>
      <c r="AE79" s="166" t="s">
        <v>115</v>
      </c>
      <c r="AF79" s="151"/>
      <c r="AG79" s="151"/>
      <c r="AH79" s="151"/>
      <c r="AI79" s="151"/>
      <c r="AJ79" s="152"/>
      <c r="AK79" s="210"/>
      <c r="AL79" s="211"/>
      <c r="AM79" s="211"/>
      <c r="AN79" s="211"/>
      <c r="AO79" s="211"/>
      <c r="AP79" s="212"/>
      <c r="AQ79" s="167" t="s">
        <v>14</v>
      </c>
      <c r="AR79" s="168"/>
      <c r="AS79" s="169"/>
    </row>
    <row r="80" spans="1:45" ht="17.25" customHeight="1" x14ac:dyDescent="0.15">
      <c r="A80" s="179" t="s">
        <v>75</v>
      </c>
      <c r="B80" s="207"/>
      <c r="C80" s="214" t="s">
        <v>88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6"/>
      <c r="P80" s="179">
        <v>3</v>
      </c>
      <c r="Q80" s="180"/>
      <c r="R80" s="181"/>
      <c r="S80" s="269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1"/>
      <c r="AK80" s="185"/>
      <c r="AL80" s="187"/>
      <c r="AM80" s="189" t="str">
        <f>IF(AQ80=0,"",AQ80)</f>
        <v/>
      </c>
      <c r="AN80" s="190"/>
      <c r="AO80" s="225" t="str">
        <f>IF(AM80="","","回")</f>
        <v/>
      </c>
      <c r="AP80" s="226"/>
      <c r="AQ80" s="170">
        <v>0</v>
      </c>
      <c r="AR80" s="171"/>
      <c r="AS80" s="172"/>
    </row>
    <row r="81" spans="1:55" ht="15.75" customHeight="1" x14ac:dyDescent="0.15">
      <c r="A81" s="186"/>
      <c r="B81" s="188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/>
      <c r="P81" s="182"/>
      <c r="Q81" s="183"/>
      <c r="R81" s="184"/>
      <c r="S81" s="272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4"/>
      <c r="AK81" s="186"/>
      <c r="AL81" s="188"/>
      <c r="AM81" s="191"/>
      <c r="AN81" s="191"/>
      <c r="AO81" s="191"/>
      <c r="AP81" s="227"/>
      <c r="AQ81" s="173"/>
      <c r="AR81" s="174"/>
      <c r="AS81" s="175"/>
    </row>
    <row r="82" spans="1:55" ht="18" customHeight="1" x14ac:dyDescent="0.15">
      <c r="A82" s="162" t="s">
        <v>116</v>
      </c>
      <c r="B82" s="163"/>
      <c r="C82" s="176" t="s">
        <v>89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77"/>
      <c r="P82" s="179">
        <v>2</v>
      </c>
      <c r="Q82" s="180"/>
      <c r="R82" s="181"/>
      <c r="S82" s="269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1"/>
      <c r="AK82" s="185"/>
      <c r="AL82" s="187"/>
      <c r="AM82" s="189" t="str">
        <f>IF(AQ82=0,"",AQ82)</f>
        <v/>
      </c>
      <c r="AN82" s="190"/>
      <c r="AO82" s="225" t="str">
        <f>IF(AM82="","","回")</f>
        <v/>
      </c>
      <c r="AP82" s="226"/>
      <c r="AQ82" s="170">
        <v>0</v>
      </c>
      <c r="AR82" s="171"/>
      <c r="AS82" s="172"/>
      <c r="BC82" s="8" t="s">
        <v>240</v>
      </c>
    </row>
    <row r="83" spans="1:55" ht="15.75" customHeight="1" x14ac:dyDescent="0.15">
      <c r="A83" s="164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78"/>
      <c r="P83" s="182"/>
      <c r="Q83" s="183"/>
      <c r="R83" s="184"/>
      <c r="S83" s="272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4"/>
      <c r="AK83" s="186"/>
      <c r="AL83" s="188"/>
      <c r="AM83" s="191"/>
      <c r="AN83" s="191"/>
      <c r="AO83" s="191"/>
      <c r="AP83" s="227"/>
      <c r="AQ83" s="173"/>
      <c r="AR83" s="174"/>
      <c r="AS83" s="175"/>
    </row>
    <row r="84" spans="1:55" ht="16.5" customHeight="1" x14ac:dyDescent="0.15">
      <c r="A84" s="162" t="s">
        <v>117</v>
      </c>
      <c r="B84" s="163"/>
      <c r="C84" s="176" t="s">
        <v>90</v>
      </c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77"/>
      <c r="P84" s="179">
        <v>5</v>
      </c>
      <c r="Q84" s="180"/>
      <c r="R84" s="181"/>
      <c r="S84" s="269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1"/>
      <c r="AK84" s="185"/>
      <c r="AL84" s="187"/>
      <c r="AM84" s="189" t="str">
        <f>IF(AQ84=0,"",AQ84)</f>
        <v/>
      </c>
      <c r="AN84" s="190"/>
      <c r="AO84" s="225" t="str">
        <f>IF(AM84="","","回")</f>
        <v/>
      </c>
      <c r="AP84" s="226"/>
      <c r="AQ84" s="170">
        <v>0</v>
      </c>
      <c r="AR84" s="171"/>
      <c r="AS84" s="172"/>
    </row>
    <row r="85" spans="1:55" ht="17.25" customHeight="1" x14ac:dyDescent="0.15">
      <c r="A85" s="164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78"/>
      <c r="P85" s="182"/>
      <c r="Q85" s="183"/>
      <c r="R85" s="184"/>
      <c r="S85" s="272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4"/>
      <c r="AK85" s="186"/>
      <c r="AL85" s="188"/>
      <c r="AM85" s="191"/>
      <c r="AN85" s="191"/>
      <c r="AO85" s="191"/>
      <c r="AP85" s="227"/>
      <c r="AQ85" s="173"/>
      <c r="AR85" s="174"/>
      <c r="AS85" s="175"/>
    </row>
    <row r="86" spans="1:55" ht="16.5" customHeight="1" x14ac:dyDescent="0.15">
      <c r="A86" s="166" t="s">
        <v>118</v>
      </c>
      <c r="B86" s="208"/>
      <c r="C86" s="192" t="s">
        <v>91</v>
      </c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4"/>
      <c r="P86" s="209">
        <v>7</v>
      </c>
      <c r="Q86" s="209"/>
      <c r="R86" s="209"/>
      <c r="S86" s="166">
        <v>1</v>
      </c>
      <c r="T86" s="151"/>
      <c r="U86" s="151"/>
      <c r="V86" s="151"/>
      <c r="W86" s="151"/>
      <c r="X86" s="152"/>
      <c r="Y86" s="210"/>
      <c r="Z86" s="211"/>
      <c r="AA86" s="211"/>
      <c r="AB86" s="211"/>
      <c r="AC86" s="211"/>
      <c r="AD86" s="211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5"/>
      <c r="AQ86" s="167" t="s">
        <v>14</v>
      </c>
      <c r="AR86" s="168"/>
      <c r="AS86" s="169"/>
    </row>
    <row r="87" spans="1:55" ht="16.5" customHeight="1" x14ac:dyDescent="0.15">
      <c r="A87" s="166" t="s">
        <v>119</v>
      </c>
      <c r="B87" s="208"/>
      <c r="C87" s="192" t="s">
        <v>93</v>
      </c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4"/>
      <c r="P87" s="209">
        <v>2</v>
      </c>
      <c r="Q87" s="209"/>
      <c r="R87" s="209"/>
      <c r="S87" s="166" t="s">
        <v>124</v>
      </c>
      <c r="T87" s="151"/>
      <c r="U87" s="151"/>
      <c r="V87" s="151"/>
      <c r="W87" s="151"/>
      <c r="X87" s="152"/>
      <c r="Y87" s="166" t="s">
        <v>125</v>
      </c>
      <c r="Z87" s="151"/>
      <c r="AA87" s="151"/>
      <c r="AB87" s="151"/>
      <c r="AC87" s="151"/>
      <c r="AD87" s="152"/>
      <c r="AE87" s="210"/>
      <c r="AF87" s="211"/>
      <c r="AG87" s="211"/>
      <c r="AH87" s="211"/>
      <c r="AI87" s="211"/>
      <c r="AJ87" s="211"/>
      <c r="AK87" s="134"/>
      <c r="AL87" s="134"/>
      <c r="AM87" s="134"/>
      <c r="AN87" s="134"/>
      <c r="AO87" s="134"/>
      <c r="AP87" s="135"/>
      <c r="AQ87" s="167" t="s">
        <v>14</v>
      </c>
      <c r="AR87" s="168"/>
      <c r="AS87" s="169"/>
    </row>
    <row r="88" spans="1:55" ht="16.5" customHeight="1" x14ac:dyDescent="0.15">
      <c r="A88" s="166" t="s">
        <v>120</v>
      </c>
      <c r="B88" s="248"/>
      <c r="C88" s="192" t="s">
        <v>92</v>
      </c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86"/>
      <c r="P88" s="209">
        <v>5</v>
      </c>
      <c r="Q88" s="233"/>
      <c r="R88" s="233"/>
      <c r="S88" s="166" t="s">
        <v>80</v>
      </c>
      <c r="T88" s="151"/>
      <c r="U88" s="151"/>
      <c r="V88" s="151"/>
      <c r="W88" s="151"/>
      <c r="X88" s="152"/>
      <c r="Y88" s="166" t="s">
        <v>81</v>
      </c>
      <c r="Z88" s="151"/>
      <c r="AA88" s="151"/>
      <c r="AB88" s="151"/>
      <c r="AC88" s="151"/>
      <c r="AD88" s="152"/>
      <c r="AE88" s="166" t="s">
        <v>82</v>
      </c>
      <c r="AF88" s="151"/>
      <c r="AG88" s="151"/>
      <c r="AH88" s="151"/>
      <c r="AI88" s="151"/>
      <c r="AJ88" s="152"/>
      <c r="AK88" s="210"/>
      <c r="AL88" s="211"/>
      <c r="AM88" s="211"/>
      <c r="AN88" s="211"/>
      <c r="AO88" s="211"/>
      <c r="AP88" s="212"/>
      <c r="AQ88" s="167" t="s">
        <v>14</v>
      </c>
      <c r="AR88" s="168"/>
      <c r="AS88" s="169"/>
    </row>
    <row r="89" spans="1:55" ht="14.25" customHeight="1" x14ac:dyDescent="0.15">
      <c r="A89" s="162" t="s">
        <v>260</v>
      </c>
      <c r="B89" s="163"/>
      <c r="C89" s="176" t="s">
        <v>259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77"/>
      <c r="P89" s="179">
        <v>3</v>
      </c>
      <c r="Q89" s="180"/>
      <c r="R89" s="181"/>
      <c r="S89" s="179" t="s">
        <v>258</v>
      </c>
      <c r="T89" s="232"/>
      <c r="U89" s="232"/>
      <c r="V89" s="232"/>
      <c r="W89" s="232"/>
      <c r="X89" s="275"/>
      <c r="Y89" s="278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1"/>
      <c r="AQ89" s="170" t="s">
        <v>14</v>
      </c>
      <c r="AR89" s="171"/>
      <c r="AS89" s="172"/>
    </row>
    <row r="90" spans="1:55" ht="15.75" customHeight="1" x14ac:dyDescent="0.15">
      <c r="A90" s="164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78"/>
      <c r="P90" s="182"/>
      <c r="Q90" s="183"/>
      <c r="R90" s="184"/>
      <c r="S90" s="276"/>
      <c r="T90" s="224"/>
      <c r="U90" s="224"/>
      <c r="V90" s="224"/>
      <c r="W90" s="224"/>
      <c r="X90" s="277"/>
      <c r="Y90" s="272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4"/>
      <c r="AQ90" s="173"/>
      <c r="AR90" s="174"/>
      <c r="AS90" s="175"/>
    </row>
    <row r="91" spans="1:55" ht="14.25" customHeight="1" x14ac:dyDescent="0.15">
      <c r="A91" s="162" t="s">
        <v>256</v>
      </c>
      <c r="B91" s="163"/>
      <c r="C91" s="176" t="s">
        <v>244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77"/>
      <c r="P91" s="179">
        <v>1</v>
      </c>
      <c r="Q91" s="180"/>
      <c r="R91" s="181"/>
      <c r="S91" s="269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1"/>
      <c r="AK91" s="185"/>
      <c r="AL91" s="187"/>
      <c r="AM91" s="189">
        <f>IF(AQ91=0,"",AQ91)</f>
        <v>3</v>
      </c>
      <c r="AN91" s="190"/>
      <c r="AO91" s="225" t="str">
        <f>IF(AM91="","","回")</f>
        <v>回</v>
      </c>
      <c r="AP91" s="226"/>
      <c r="AQ91" s="170">
        <v>3</v>
      </c>
      <c r="AR91" s="171"/>
      <c r="AS91" s="172"/>
    </row>
    <row r="92" spans="1:55" ht="15.75" customHeight="1" x14ac:dyDescent="0.15">
      <c r="A92" s="164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78"/>
      <c r="P92" s="182"/>
      <c r="Q92" s="183"/>
      <c r="R92" s="184"/>
      <c r="S92" s="272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4"/>
      <c r="AK92" s="186"/>
      <c r="AL92" s="188"/>
      <c r="AM92" s="191"/>
      <c r="AN92" s="191"/>
      <c r="AO92" s="191"/>
      <c r="AP92" s="227"/>
      <c r="AQ92" s="173"/>
      <c r="AR92" s="174"/>
      <c r="AS92" s="175"/>
    </row>
    <row r="93" spans="1:55" ht="19.5" customHeight="1" x14ac:dyDescent="0.15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2"/>
      <c r="AR93" s="22"/>
      <c r="AS93" s="22"/>
    </row>
    <row r="94" spans="1:55" ht="16.5" customHeight="1" x14ac:dyDescent="0.15">
      <c r="A94" s="196" t="s">
        <v>129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7"/>
      <c r="AO94" s="197"/>
      <c r="AP94" s="197"/>
      <c r="AQ94" s="22"/>
      <c r="AR94" s="22"/>
      <c r="AS94" s="22"/>
    </row>
    <row r="95" spans="1:55" ht="16.5" customHeight="1" x14ac:dyDescent="0.15">
      <c r="A95" s="31" t="s">
        <v>130</v>
      </c>
      <c r="B95" s="32" t="s">
        <v>131</v>
      </c>
      <c r="C95" s="32">
        <v>2</v>
      </c>
      <c r="D95" s="32" t="s">
        <v>132</v>
      </c>
      <c r="E95" s="231">
        <f>IF(AQ67="Ⅰ",1,IF(AQ67="Ⅱ",3,IF(AQ67="Ⅲ",5,0)))</f>
        <v>0</v>
      </c>
      <c r="F95" s="231"/>
      <c r="G95" s="33" t="s">
        <v>134</v>
      </c>
      <c r="H95" s="231">
        <f>C95*E95</f>
        <v>0</v>
      </c>
      <c r="I95" s="232"/>
      <c r="J95" s="231"/>
      <c r="K95" s="228"/>
      <c r="L95" s="31" t="s">
        <v>139</v>
      </c>
      <c r="M95" s="32" t="s">
        <v>131</v>
      </c>
      <c r="N95" s="32">
        <v>1</v>
      </c>
      <c r="O95" s="32" t="s">
        <v>132</v>
      </c>
      <c r="P95" s="231">
        <f>IF(AQ72="Ⅰ",1,IF(AQ72="Ⅱ",3,IF(AQ72="Ⅲ",5,0)))</f>
        <v>0</v>
      </c>
      <c r="Q95" s="231"/>
      <c r="R95" s="33" t="s">
        <v>134</v>
      </c>
      <c r="S95" s="231">
        <f>N95*P95</f>
        <v>0</v>
      </c>
      <c r="T95" s="232"/>
      <c r="U95" s="231"/>
      <c r="V95" s="235"/>
      <c r="W95" s="31" t="s">
        <v>143</v>
      </c>
      <c r="X95" s="32" t="s">
        <v>131</v>
      </c>
      <c r="Y95" s="32">
        <v>1</v>
      </c>
      <c r="Z95" s="32" t="s">
        <v>132</v>
      </c>
      <c r="AA95" s="231">
        <f>IF(AQ78="Ⅰ",1,IF(AQ78="Ⅱ",3,IF(AQ78="Ⅲ",5,0)))</f>
        <v>0</v>
      </c>
      <c r="AB95" s="231"/>
      <c r="AC95" s="33" t="s">
        <v>134</v>
      </c>
      <c r="AD95" s="231">
        <f>Y95*AA95</f>
        <v>0</v>
      </c>
      <c r="AE95" s="232"/>
      <c r="AF95" s="228"/>
      <c r="AG95" s="31" t="s">
        <v>149</v>
      </c>
      <c r="AH95" s="32" t="s">
        <v>131</v>
      </c>
      <c r="AI95" s="32">
        <v>7</v>
      </c>
      <c r="AJ95" s="32" t="s">
        <v>132</v>
      </c>
      <c r="AK95" s="231">
        <f>IF(AQ86="Ⅰ",1,IF(AQ86="Ⅱ",3,IF(AQ86="Ⅲ",5,0)))</f>
        <v>0</v>
      </c>
      <c r="AL95" s="231"/>
      <c r="AM95" s="33" t="s">
        <v>134</v>
      </c>
      <c r="AN95" s="231">
        <f>AI95*AK95</f>
        <v>0</v>
      </c>
      <c r="AO95" s="231"/>
      <c r="AP95" s="28"/>
      <c r="AQ95" s="22"/>
      <c r="AR95" s="22"/>
      <c r="AS95" s="22"/>
    </row>
    <row r="96" spans="1:55" ht="16.5" customHeight="1" x14ac:dyDescent="0.15">
      <c r="A96" s="34" t="s">
        <v>138</v>
      </c>
      <c r="B96" s="22" t="s">
        <v>131</v>
      </c>
      <c r="C96" s="22">
        <v>1</v>
      </c>
      <c r="D96" s="22" t="s">
        <v>132</v>
      </c>
      <c r="E96" s="221">
        <f>IF(AQ68="Ⅰ",1,IF(AQ68="Ⅱ",3,IF(AQ68="Ⅲ",5,0)))</f>
        <v>0</v>
      </c>
      <c r="F96" s="221"/>
      <c r="G96" s="35" t="s">
        <v>134</v>
      </c>
      <c r="H96" s="221">
        <f>C96*E96</f>
        <v>0</v>
      </c>
      <c r="I96" s="222"/>
      <c r="J96" s="221"/>
      <c r="K96" s="284"/>
      <c r="L96" s="34" t="s">
        <v>142</v>
      </c>
      <c r="M96" s="22" t="s">
        <v>131</v>
      </c>
      <c r="N96" s="22">
        <v>1</v>
      </c>
      <c r="O96" s="22" t="s">
        <v>132</v>
      </c>
      <c r="P96" s="221">
        <f>IF(AQ73="Ⅰ",1,IF(AQ73="Ⅱ",3,IF(AQ73="Ⅲ",5,0)))</f>
        <v>0</v>
      </c>
      <c r="Q96" s="221"/>
      <c r="R96" s="35" t="s">
        <v>134</v>
      </c>
      <c r="S96" s="221">
        <f>N96*P96</f>
        <v>0</v>
      </c>
      <c r="T96" s="222"/>
      <c r="U96" s="236"/>
      <c r="V96" s="229"/>
      <c r="W96" s="34" t="s">
        <v>145</v>
      </c>
      <c r="X96" s="22" t="s">
        <v>131</v>
      </c>
      <c r="Y96" s="22">
        <v>1</v>
      </c>
      <c r="Z96" s="22" t="s">
        <v>132</v>
      </c>
      <c r="AA96" s="221">
        <f>IF(AQ79="Ⅰ",1,IF(AQ79="Ⅱ",3,IF(AQ79="Ⅲ",5,0)))</f>
        <v>0</v>
      </c>
      <c r="AB96" s="221"/>
      <c r="AC96" s="35" t="s">
        <v>134</v>
      </c>
      <c r="AD96" s="221">
        <f>Y96*AA96</f>
        <v>0</v>
      </c>
      <c r="AE96" s="222"/>
      <c r="AF96" s="229"/>
      <c r="AG96" s="34" t="s">
        <v>150</v>
      </c>
      <c r="AH96" s="22" t="s">
        <v>131</v>
      </c>
      <c r="AI96" s="22">
        <v>2</v>
      </c>
      <c r="AJ96" s="22" t="s">
        <v>132</v>
      </c>
      <c r="AK96" s="221">
        <f>IF(AQ87="Ⅰ",1,IF(AQ87="Ⅱ",3,IF(AQ87="Ⅲ",5,0)))</f>
        <v>0</v>
      </c>
      <c r="AL96" s="221"/>
      <c r="AM96" s="35" t="s">
        <v>134</v>
      </c>
      <c r="AN96" s="221">
        <f>AI96*AK96</f>
        <v>0</v>
      </c>
      <c r="AO96" s="222"/>
      <c r="AP96" s="39"/>
      <c r="AQ96" s="22"/>
      <c r="AR96" s="22"/>
      <c r="AS96" s="22"/>
    </row>
    <row r="97" spans="1:45" ht="16.5" customHeight="1" x14ac:dyDescent="0.15">
      <c r="A97" s="34" t="s">
        <v>141</v>
      </c>
      <c r="B97" s="22" t="s">
        <v>131</v>
      </c>
      <c r="C97" s="22">
        <v>1</v>
      </c>
      <c r="D97" s="22" t="s">
        <v>132</v>
      </c>
      <c r="E97" s="221">
        <f>IF(AQ69="Ⅰ",1,IF(AQ69="Ⅱ",3,IF(AQ69="Ⅲ",5,0)))</f>
        <v>0</v>
      </c>
      <c r="F97" s="221"/>
      <c r="G97" s="35" t="s">
        <v>134</v>
      </c>
      <c r="H97" s="221">
        <f>C97*E97</f>
        <v>0</v>
      </c>
      <c r="I97" s="222"/>
      <c r="J97" s="221"/>
      <c r="K97" s="284"/>
      <c r="L97" s="34" t="s">
        <v>144</v>
      </c>
      <c r="M97" s="22" t="s">
        <v>131</v>
      </c>
      <c r="N97" s="22">
        <v>1</v>
      </c>
      <c r="O97" s="22" t="s">
        <v>132</v>
      </c>
      <c r="P97" s="221">
        <f>IF(AQ74="Ⅰ",1,IF(AQ74="Ⅱ",3,IF(AQ74="Ⅲ",5,0)))</f>
        <v>0</v>
      </c>
      <c r="Q97" s="221"/>
      <c r="R97" s="35" t="s">
        <v>134</v>
      </c>
      <c r="S97" s="221">
        <f>N97*P97</f>
        <v>0</v>
      </c>
      <c r="T97" s="222"/>
      <c r="U97" s="236"/>
      <c r="V97" s="229"/>
      <c r="W97" s="34" t="s">
        <v>137</v>
      </c>
      <c r="X97" s="22" t="s">
        <v>131</v>
      </c>
      <c r="Y97" s="22">
        <v>3</v>
      </c>
      <c r="Z97" s="22" t="s">
        <v>132</v>
      </c>
      <c r="AA97" s="221">
        <f>IF(AQ80=0,0,AQ80)</f>
        <v>0</v>
      </c>
      <c r="AB97" s="221"/>
      <c r="AC97" s="35" t="s">
        <v>134</v>
      </c>
      <c r="AD97" s="221">
        <f>Y97*AA97</f>
        <v>0</v>
      </c>
      <c r="AE97" s="222"/>
      <c r="AF97" s="229"/>
      <c r="AG97" s="34" t="s">
        <v>151</v>
      </c>
      <c r="AH97" s="22" t="s">
        <v>131</v>
      </c>
      <c r="AI97" s="22">
        <v>5</v>
      </c>
      <c r="AJ97" s="22" t="s">
        <v>132</v>
      </c>
      <c r="AK97" s="221">
        <f>IF(AQ88="Ⅰ",1,IF(AQ88="Ⅱ",3,IF(AQ88="Ⅲ",5,0)))</f>
        <v>0</v>
      </c>
      <c r="AL97" s="221"/>
      <c r="AM97" s="35" t="s">
        <v>134</v>
      </c>
      <c r="AN97" s="221">
        <f>AI97*AK97</f>
        <v>0</v>
      </c>
      <c r="AO97" s="222"/>
      <c r="AP97" s="39"/>
      <c r="AQ97" s="22"/>
      <c r="AR97" s="22"/>
      <c r="AS97" s="22"/>
    </row>
    <row r="98" spans="1:45" ht="16.5" customHeight="1" x14ac:dyDescent="0.15">
      <c r="A98" s="34" t="s">
        <v>146</v>
      </c>
      <c r="B98" s="22" t="s">
        <v>131</v>
      </c>
      <c r="C98" s="22">
        <v>2</v>
      </c>
      <c r="D98" s="22" t="s">
        <v>132</v>
      </c>
      <c r="E98" s="221">
        <f>IF(AQ70="Ⅰ",1,IF(AQ70="Ⅱ",3,IF(AQ70="Ⅲ",5,0)))</f>
        <v>0</v>
      </c>
      <c r="F98" s="221"/>
      <c r="G98" s="35" t="s">
        <v>134</v>
      </c>
      <c r="H98" s="221">
        <f>C98*E98</f>
        <v>0</v>
      </c>
      <c r="I98" s="222"/>
      <c r="J98" s="221"/>
      <c r="K98" s="284"/>
      <c r="L98" s="34" t="s">
        <v>136</v>
      </c>
      <c r="M98" s="22" t="s">
        <v>131</v>
      </c>
      <c r="N98" s="22">
        <v>1</v>
      </c>
      <c r="O98" s="22" t="s">
        <v>132</v>
      </c>
      <c r="P98" s="221">
        <f>IF(AQ76="Ⅰ",1,IF(AQ76="Ⅱ",3,IF(AQ76="Ⅲ",5,0)))</f>
        <v>0</v>
      </c>
      <c r="Q98" s="221"/>
      <c r="R98" s="35" t="s">
        <v>134</v>
      </c>
      <c r="S98" s="221">
        <f>N98*P98</f>
        <v>0</v>
      </c>
      <c r="T98" s="222"/>
      <c r="U98" s="236"/>
      <c r="V98" s="229"/>
      <c r="W98" s="34" t="s">
        <v>147</v>
      </c>
      <c r="X98" s="22" t="s">
        <v>131</v>
      </c>
      <c r="Y98" s="22">
        <v>2</v>
      </c>
      <c r="Z98" s="22" t="s">
        <v>132</v>
      </c>
      <c r="AA98" s="221">
        <f>IF(AQ82=0,0,AQ82)</f>
        <v>0</v>
      </c>
      <c r="AB98" s="221"/>
      <c r="AC98" s="35" t="s">
        <v>134</v>
      </c>
      <c r="AD98" s="221">
        <f>Y98*AA98</f>
        <v>0</v>
      </c>
      <c r="AE98" s="222"/>
      <c r="AF98" s="229"/>
      <c r="AG98" s="34" t="s">
        <v>261</v>
      </c>
      <c r="AH98" s="22" t="s">
        <v>154</v>
      </c>
      <c r="AI98" s="22">
        <v>3</v>
      </c>
      <c r="AJ98" s="22" t="s">
        <v>132</v>
      </c>
      <c r="AK98" s="221">
        <f>IF(AQ89="あり",1,0)</f>
        <v>0</v>
      </c>
      <c r="AL98" s="221"/>
      <c r="AM98" s="35" t="s">
        <v>134</v>
      </c>
      <c r="AN98" s="221">
        <f>AI98*AK98</f>
        <v>0</v>
      </c>
      <c r="AO98" s="222"/>
      <c r="AP98" s="39"/>
      <c r="AQ98" s="22"/>
      <c r="AR98" s="22"/>
      <c r="AS98" s="22"/>
    </row>
    <row r="99" spans="1:45" ht="16.5" customHeight="1" x14ac:dyDescent="0.15">
      <c r="A99" s="36" t="s">
        <v>135</v>
      </c>
      <c r="B99" s="37" t="s">
        <v>131</v>
      </c>
      <c r="C99" s="37">
        <v>3</v>
      </c>
      <c r="D99" s="37" t="s">
        <v>132</v>
      </c>
      <c r="E99" s="223">
        <f>IF(AQ71="Ⅰ",1,IF(AQ71="Ⅱ",3,IF(AQ71="Ⅲ",5,0)))</f>
        <v>0</v>
      </c>
      <c r="F99" s="223"/>
      <c r="G99" s="38" t="s">
        <v>134</v>
      </c>
      <c r="H99" s="223">
        <f>C99*E99</f>
        <v>0</v>
      </c>
      <c r="I99" s="224"/>
      <c r="J99" s="223"/>
      <c r="K99" s="285"/>
      <c r="L99" s="36" t="s">
        <v>140</v>
      </c>
      <c r="M99" s="37" t="s">
        <v>131</v>
      </c>
      <c r="N99" s="37">
        <v>2</v>
      </c>
      <c r="O99" s="37" t="s">
        <v>132</v>
      </c>
      <c r="P99" s="223">
        <f>IF(AQ77="Ⅰ",1,IF(AQ77="Ⅱ",3,IF(AQ77="Ⅲ",5,0)))</f>
        <v>0</v>
      </c>
      <c r="Q99" s="223"/>
      <c r="R99" s="38" t="s">
        <v>134</v>
      </c>
      <c r="S99" s="223">
        <f>N99*P99</f>
        <v>0</v>
      </c>
      <c r="T99" s="224"/>
      <c r="U99" s="237"/>
      <c r="V99" s="230"/>
      <c r="W99" s="36" t="s">
        <v>148</v>
      </c>
      <c r="X99" s="37" t="s">
        <v>131</v>
      </c>
      <c r="Y99" s="37">
        <v>5</v>
      </c>
      <c r="Z99" s="37" t="s">
        <v>132</v>
      </c>
      <c r="AA99" s="223">
        <f>IF(AQ84=0,0,AM84)</f>
        <v>0</v>
      </c>
      <c r="AB99" s="223"/>
      <c r="AC99" s="38" t="s">
        <v>134</v>
      </c>
      <c r="AD99" s="223">
        <f>Y99*AA99</f>
        <v>0</v>
      </c>
      <c r="AE99" s="224"/>
      <c r="AF99" s="230"/>
      <c r="AG99" s="36" t="s">
        <v>257</v>
      </c>
      <c r="AH99" s="22" t="s">
        <v>154</v>
      </c>
      <c r="AI99" s="22">
        <v>1</v>
      </c>
      <c r="AJ99" s="22" t="s">
        <v>132</v>
      </c>
      <c r="AK99" s="221">
        <f>AQ91</f>
        <v>3</v>
      </c>
      <c r="AL99" s="221"/>
      <c r="AM99" s="35" t="s">
        <v>134</v>
      </c>
      <c r="AN99" s="220">
        <f>AI99*AK99</f>
        <v>3</v>
      </c>
      <c r="AO99" s="220"/>
      <c r="AP99" s="40"/>
      <c r="AQ99" s="22"/>
      <c r="AR99" s="22"/>
      <c r="AS99" s="22"/>
    </row>
    <row r="100" spans="1:45" s="22" customFormat="1" ht="10.5" customHeight="1" x14ac:dyDescent="0.15">
      <c r="A100" s="232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</row>
    <row r="101" spans="1:45" s="22" customFormat="1" ht="16.5" customHeight="1" x14ac:dyDescent="0.15">
      <c r="A101" s="484" t="s">
        <v>281</v>
      </c>
      <c r="B101" s="485"/>
      <c r="C101" s="485"/>
      <c r="D101" s="485"/>
      <c r="E101" s="486"/>
      <c r="F101" s="251" t="s">
        <v>282</v>
      </c>
      <c r="G101" s="20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490">
        <f>SUM(H95:I99)+SUM(S95:T99)+SUM(AN95:AO99)+SUM(AD95:AE99)</f>
        <v>3</v>
      </c>
      <c r="S101" s="491"/>
      <c r="T101" s="491"/>
      <c r="U101" s="491"/>
      <c r="V101" s="254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9"/>
    </row>
    <row r="102" spans="1:45" s="22" customFormat="1" ht="16.5" customHeight="1" x14ac:dyDescent="0.15">
      <c r="A102" s="487"/>
      <c r="B102" s="488"/>
      <c r="C102" s="488"/>
      <c r="D102" s="488"/>
      <c r="E102" s="489"/>
      <c r="F102" s="255" t="s">
        <v>283</v>
      </c>
      <c r="G102" s="239"/>
      <c r="H102" s="239"/>
      <c r="I102" s="239"/>
      <c r="J102" s="239"/>
      <c r="K102" s="208" t="str">
        <f>IF($AH$2="■","0.8×","")</f>
        <v/>
      </c>
      <c r="L102" s="208"/>
      <c r="M102" s="256">
        <v>6000</v>
      </c>
      <c r="N102" s="257"/>
      <c r="O102" s="257"/>
      <c r="P102" s="258" t="s">
        <v>284</v>
      </c>
      <c r="Q102" s="258"/>
      <c r="R102" s="259">
        <f>IF($AH$2="■",R101*M102*0.8,R101*M102)</f>
        <v>18000</v>
      </c>
      <c r="S102" s="144"/>
      <c r="T102" s="144"/>
      <c r="U102" s="144"/>
      <c r="V102" s="252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60"/>
    </row>
    <row r="103" spans="1:45" s="22" customFormat="1" ht="16.5" customHeight="1" x14ac:dyDescent="0.15">
      <c r="A103" s="487"/>
      <c r="B103" s="488"/>
      <c r="C103" s="488"/>
      <c r="D103" s="488"/>
      <c r="E103" s="489"/>
      <c r="F103" s="44" t="s">
        <v>285</v>
      </c>
      <c r="G103" s="492">
        <f>R102</f>
        <v>18000</v>
      </c>
      <c r="H103" s="493"/>
      <c r="I103" s="493"/>
      <c r="J103" s="493"/>
      <c r="K103" s="494" t="s">
        <v>286</v>
      </c>
      <c r="L103" s="262"/>
      <c r="M103" s="263"/>
      <c r="N103" s="263"/>
      <c r="O103" s="263"/>
      <c r="P103" s="495">
        <f>AQ91</f>
        <v>3</v>
      </c>
      <c r="Q103" s="495"/>
      <c r="R103" s="496"/>
      <c r="S103" s="252" t="s">
        <v>287</v>
      </c>
      <c r="T103" s="161"/>
      <c r="U103" s="497">
        <f>R102/AQ91</f>
        <v>6000</v>
      </c>
      <c r="V103" s="498"/>
      <c r="W103" s="498"/>
      <c r="X103" s="499"/>
      <c r="Y103" s="97"/>
      <c r="Z103" s="268"/>
      <c r="AA103" s="161"/>
      <c r="AB103" s="161"/>
      <c r="AC103" s="161"/>
      <c r="AD103" s="161"/>
      <c r="AE103" s="161"/>
      <c r="AF103" s="161"/>
      <c r="AG103" s="161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15">
      <c r="A104" s="487"/>
      <c r="B104" s="488"/>
      <c r="C104" s="488"/>
      <c r="D104" s="488"/>
      <c r="E104" s="489"/>
      <c r="F104" s="500" t="s">
        <v>288</v>
      </c>
      <c r="G104" s="501"/>
      <c r="H104" s="501"/>
      <c r="I104" s="501"/>
      <c r="J104" s="94" t="s">
        <v>289</v>
      </c>
      <c r="K104" s="502">
        <f>U103</f>
        <v>6000</v>
      </c>
      <c r="L104" s="502"/>
      <c r="M104" s="502"/>
      <c r="N104" s="98" t="s">
        <v>290</v>
      </c>
      <c r="O104" s="92"/>
      <c r="P104" s="258">
        <v>100</v>
      </c>
      <c r="Q104" s="258"/>
      <c r="R104" s="99" t="s">
        <v>291</v>
      </c>
      <c r="S104" s="93" t="s">
        <v>292</v>
      </c>
      <c r="T104" s="80"/>
      <c r="U104" s="95"/>
      <c r="V104" s="100" t="s">
        <v>293</v>
      </c>
      <c r="W104" s="503">
        <f>ROUNDDOWN(U103,-3)</f>
        <v>6000</v>
      </c>
      <c r="X104" s="503"/>
      <c r="Y104" s="503"/>
      <c r="Z104" s="91"/>
      <c r="AA104" s="96" t="s">
        <v>294</v>
      </c>
      <c r="AB104" s="80"/>
      <c r="AC104" s="80"/>
      <c r="AD104" s="80"/>
      <c r="AE104" s="80"/>
      <c r="AF104" s="80"/>
      <c r="AG104" s="80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15">
      <c r="A105" s="425"/>
      <c r="B105" s="426"/>
      <c r="C105" s="426"/>
      <c r="D105" s="426"/>
      <c r="E105" s="428"/>
      <c r="F105" s="504" t="s">
        <v>295</v>
      </c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6">
        <f>W104*AQ91</f>
        <v>18000</v>
      </c>
      <c r="T105" s="507"/>
      <c r="U105" s="507"/>
      <c r="V105" s="507"/>
      <c r="W105" s="507"/>
      <c r="X105" s="507"/>
      <c r="Y105" s="97"/>
      <c r="Z105" s="268"/>
      <c r="AA105" s="161"/>
      <c r="AB105" s="161"/>
      <c r="AC105" s="161"/>
      <c r="AD105" s="161"/>
      <c r="AE105" s="161"/>
      <c r="AF105" s="161"/>
      <c r="AG105" s="161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15">
      <c r="A106" s="54"/>
      <c r="B106" s="54"/>
      <c r="C106" s="54"/>
      <c r="D106" s="54"/>
      <c r="E106" s="54"/>
      <c r="F106" s="55"/>
      <c r="G106" s="56"/>
      <c r="H106" s="56"/>
      <c r="I106" s="56"/>
      <c r="J106" s="56"/>
      <c r="K106" s="57"/>
      <c r="L106" s="58"/>
      <c r="M106" s="59"/>
      <c r="N106" s="59"/>
      <c r="O106" s="59"/>
      <c r="P106" s="60"/>
      <c r="Q106" s="60"/>
      <c r="R106" s="61"/>
      <c r="S106" s="62"/>
      <c r="T106" s="63"/>
      <c r="U106" s="63"/>
      <c r="V106" s="63"/>
      <c r="W106" s="63"/>
      <c r="X106" s="63"/>
      <c r="Y106" s="64"/>
      <c r="Z106" s="65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15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15">
      <c r="A108" s="196" t="s">
        <v>242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7"/>
      <c r="AO108" s="197"/>
      <c r="AP108" s="197"/>
      <c r="AQ108" s="22"/>
      <c r="AR108" s="22"/>
      <c r="AS108" s="22"/>
    </row>
    <row r="109" spans="1:45" ht="15" customHeight="1" x14ac:dyDescent="0.15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294" t="s">
        <v>60</v>
      </c>
      <c r="Q109" s="294"/>
      <c r="R109" s="294"/>
      <c r="S109" s="166" t="s">
        <v>61</v>
      </c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3"/>
      <c r="AQ109" s="305" t="s">
        <v>8</v>
      </c>
      <c r="AR109" s="306"/>
      <c r="AS109" s="307"/>
    </row>
    <row r="110" spans="1:45" ht="24.75" customHeight="1" x14ac:dyDescent="0.15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294"/>
      <c r="Q110" s="294"/>
      <c r="R110" s="294"/>
      <c r="S110" s="143" t="s">
        <v>79</v>
      </c>
      <c r="T110" s="292"/>
      <c r="U110" s="292"/>
      <c r="V110" s="292"/>
      <c r="W110" s="292"/>
      <c r="X110" s="293"/>
      <c r="Y110" s="143" t="s">
        <v>171</v>
      </c>
      <c r="Z110" s="292"/>
      <c r="AA110" s="292"/>
      <c r="AB110" s="292"/>
      <c r="AC110" s="292"/>
      <c r="AD110" s="293"/>
      <c r="AE110" s="143" t="s">
        <v>172</v>
      </c>
      <c r="AF110" s="292"/>
      <c r="AG110" s="292"/>
      <c r="AH110" s="292"/>
      <c r="AI110" s="292"/>
      <c r="AJ110" s="292"/>
      <c r="AK110" s="143" t="s">
        <v>234</v>
      </c>
      <c r="AL110" s="292"/>
      <c r="AM110" s="292"/>
      <c r="AN110" s="292"/>
      <c r="AO110" s="292"/>
      <c r="AP110" s="293"/>
      <c r="AQ110" s="308"/>
      <c r="AR110" s="309"/>
      <c r="AS110" s="310"/>
    </row>
    <row r="111" spans="1:45" ht="17.25" customHeight="1" x14ac:dyDescent="0.15">
      <c r="A111" s="166" t="s">
        <v>62</v>
      </c>
      <c r="B111" s="208"/>
      <c r="C111" s="192" t="s">
        <v>157</v>
      </c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4"/>
      <c r="P111" s="209">
        <v>1</v>
      </c>
      <c r="Q111" s="209"/>
      <c r="R111" s="209"/>
      <c r="S111" s="166" t="s">
        <v>173</v>
      </c>
      <c r="T111" s="151"/>
      <c r="U111" s="151"/>
      <c r="V111" s="151"/>
      <c r="W111" s="151"/>
      <c r="X111" s="152"/>
      <c r="Y111" s="166" t="s">
        <v>174</v>
      </c>
      <c r="Z111" s="151"/>
      <c r="AA111" s="151"/>
      <c r="AB111" s="151"/>
      <c r="AC111" s="151"/>
      <c r="AD111" s="152"/>
      <c r="AE111" s="166" t="s">
        <v>175</v>
      </c>
      <c r="AF111" s="151"/>
      <c r="AG111" s="151"/>
      <c r="AH111" s="151"/>
      <c r="AI111" s="151"/>
      <c r="AJ111" s="152"/>
      <c r="AK111" s="435"/>
      <c r="AL111" s="436"/>
      <c r="AM111" s="436"/>
      <c r="AN111" s="436"/>
      <c r="AO111" s="436"/>
      <c r="AP111" s="437"/>
      <c r="AQ111" s="167" t="s">
        <v>14</v>
      </c>
      <c r="AR111" s="168"/>
      <c r="AS111" s="169"/>
    </row>
    <row r="112" spans="1:45" ht="17.25" customHeight="1" x14ac:dyDescent="0.15">
      <c r="A112" s="166" t="s">
        <v>56</v>
      </c>
      <c r="B112" s="208"/>
      <c r="C112" s="192" t="s">
        <v>158</v>
      </c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4"/>
      <c r="P112" s="209">
        <v>2</v>
      </c>
      <c r="Q112" s="209"/>
      <c r="R112" s="209"/>
      <c r="S112" s="166" t="s">
        <v>223</v>
      </c>
      <c r="T112" s="151"/>
      <c r="U112" s="151"/>
      <c r="V112" s="151"/>
      <c r="W112" s="151"/>
      <c r="X112" s="152"/>
      <c r="Y112" s="166" t="s">
        <v>108</v>
      </c>
      <c r="Z112" s="151"/>
      <c r="AA112" s="151"/>
      <c r="AB112" s="151"/>
      <c r="AC112" s="151"/>
      <c r="AD112" s="152"/>
      <c r="AE112" s="166" t="s">
        <v>109</v>
      </c>
      <c r="AF112" s="151"/>
      <c r="AG112" s="151"/>
      <c r="AH112" s="151"/>
      <c r="AI112" s="151"/>
      <c r="AJ112" s="152"/>
      <c r="AK112" s="438"/>
      <c r="AL112" s="439"/>
      <c r="AM112" s="439"/>
      <c r="AN112" s="439"/>
      <c r="AO112" s="439"/>
      <c r="AP112" s="440"/>
      <c r="AQ112" s="167" t="s">
        <v>14</v>
      </c>
      <c r="AR112" s="168"/>
      <c r="AS112" s="169"/>
    </row>
    <row r="113" spans="1:62" ht="17.25" customHeight="1" x14ac:dyDescent="0.15">
      <c r="A113" s="162" t="s">
        <v>57</v>
      </c>
      <c r="B113" s="176"/>
      <c r="C113" s="176" t="s">
        <v>159</v>
      </c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1"/>
      <c r="P113" s="162">
        <v>3</v>
      </c>
      <c r="Q113" s="447"/>
      <c r="R113" s="448"/>
      <c r="S113" s="162" t="s">
        <v>176</v>
      </c>
      <c r="T113" s="449"/>
      <c r="U113" s="449"/>
      <c r="V113" s="449"/>
      <c r="W113" s="449"/>
      <c r="X113" s="450"/>
      <c r="Y113" s="162" t="s">
        <v>126</v>
      </c>
      <c r="Z113" s="449"/>
      <c r="AA113" s="449"/>
      <c r="AB113" s="449"/>
      <c r="AC113" s="449"/>
      <c r="AD113" s="450"/>
      <c r="AE113" s="179" t="s">
        <v>241</v>
      </c>
      <c r="AF113" s="297"/>
      <c r="AG113" s="297"/>
      <c r="AH113" s="297"/>
      <c r="AI113" s="297"/>
      <c r="AJ113" s="298"/>
      <c r="AK113" s="451" t="s">
        <v>232</v>
      </c>
      <c r="AL113" s="452"/>
      <c r="AM113" s="452"/>
      <c r="AN113" s="453" t="str">
        <f>IF(AQ114&lt;50,"","("&amp;AQ114&amp;"週)")</f>
        <v/>
      </c>
      <c r="AO113" s="454"/>
      <c r="AP113" s="455"/>
      <c r="AQ113" s="167" t="s">
        <v>14</v>
      </c>
      <c r="AR113" s="168"/>
      <c r="AS113" s="169"/>
    </row>
    <row r="114" spans="1:62" ht="26.25" customHeight="1" x14ac:dyDescent="0.15">
      <c r="A114" s="16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78"/>
      <c r="P114" s="164"/>
      <c r="Q114" s="165"/>
      <c r="R114" s="178"/>
      <c r="S114" s="164"/>
      <c r="T114" s="165"/>
      <c r="U114" s="165"/>
      <c r="V114" s="165"/>
      <c r="W114" s="165"/>
      <c r="X114" s="178"/>
      <c r="Y114" s="164"/>
      <c r="Z114" s="165"/>
      <c r="AA114" s="165"/>
      <c r="AB114" s="165"/>
      <c r="AC114" s="165"/>
      <c r="AD114" s="178"/>
      <c r="AE114" s="182"/>
      <c r="AF114" s="183"/>
      <c r="AG114" s="183"/>
      <c r="AH114" s="183"/>
      <c r="AI114" s="183"/>
      <c r="AJ114" s="184"/>
      <c r="AK114" s="464" t="s">
        <v>233</v>
      </c>
      <c r="AL114" s="465"/>
      <c r="AM114" s="465"/>
      <c r="AN114" s="465"/>
      <c r="AO114" s="465"/>
      <c r="AP114" s="466"/>
      <c r="AQ114" s="444"/>
      <c r="AR114" s="445"/>
      <c r="AS114" s="446"/>
    </row>
    <row r="115" spans="1:62" ht="17.25" customHeight="1" x14ac:dyDescent="0.15">
      <c r="A115" s="179" t="s">
        <v>58</v>
      </c>
      <c r="B115" s="219"/>
      <c r="C115" s="176" t="s">
        <v>160</v>
      </c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1"/>
      <c r="P115" s="441">
        <f>IF(AQ43="■",5,1)</f>
        <v>1</v>
      </c>
      <c r="Q115" s="441"/>
      <c r="R115" s="441"/>
      <c r="S115" s="179" t="s">
        <v>177</v>
      </c>
      <c r="T115" s="207"/>
      <c r="U115" s="207"/>
      <c r="V115" s="207"/>
      <c r="W115" s="207"/>
      <c r="X115" s="456"/>
      <c r="Y115" s="179" t="s">
        <v>178</v>
      </c>
      <c r="Z115" s="207"/>
      <c r="AA115" s="207"/>
      <c r="AB115" s="207"/>
      <c r="AC115" s="207"/>
      <c r="AD115" s="456"/>
      <c r="AE115" s="179" t="s">
        <v>179</v>
      </c>
      <c r="AF115" s="207"/>
      <c r="AG115" s="207"/>
      <c r="AH115" s="207"/>
      <c r="AI115" s="207"/>
      <c r="AJ115" s="456"/>
      <c r="AK115" s="435"/>
      <c r="AL115" s="436"/>
      <c r="AM115" s="436"/>
      <c r="AN115" s="436"/>
      <c r="AO115" s="436"/>
      <c r="AP115" s="437"/>
      <c r="AQ115" s="167" t="s">
        <v>14</v>
      </c>
      <c r="AR115" s="442"/>
      <c r="AS115" s="443"/>
      <c r="AV115" s="1" t="s">
        <v>273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15">
      <c r="A116" s="186"/>
      <c r="B116" s="188"/>
      <c r="C116" s="458" t="s">
        <v>247</v>
      </c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60"/>
      <c r="P116" s="467" t="s">
        <v>246</v>
      </c>
      <c r="Q116" s="468"/>
      <c r="R116" s="469"/>
      <c r="S116" s="186"/>
      <c r="T116" s="188"/>
      <c r="U116" s="188"/>
      <c r="V116" s="188"/>
      <c r="W116" s="188"/>
      <c r="X116" s="457"/>
      <c r="Y116" s="186"/>
      <c r="Z116" s="188"/>
      <c r="AA116" s="188"/>
      <c r="AB116" s="188"/>
      <c r="AC116" s="188"/>
      <c r="AD116" s="457"/>
      <c r="AE116" s="186"/>
      <c r="AF116" s="188"/>
      <c r="AG116" s="188"/>
      <c r="AH116" s="188"/>
      <c r="AI116" s="188"/>
      <c r="AJ116" s="457"/>
      <c r="AK116" s="475"/>
      <c r="AL116" s="476"/>
      <c r="AM116" s="476"/>
      <c r="AN116" s="476"/>
      <c r="AO116" s="476"/>
      <c r="AP116" s="477"/>
      <c r="AQ116" s="461" t="s">
        <v>14</v>
      </c>
      <c r="AR116" s="462"/>
      <c r="AS116" s="463"/>
      <c r="AV116" s="1" t="s">
        <v>274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15">
      <c r="A117" s="166" t="s">
        <v>67</v>
      </c>
      <c r="B117" s="208"/>
      <c r="C117" s="192" t="s">
        <v>161</v>
      </c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4"/>
      <c r="P117" s="209">
        <v>1</v>
      </c>
      <c r="Q117" s="209"/>
      <c r="R117" s="209"/>
      <c r="S117" s="166" t="s">
        <v>180</v>
      </c>
      <c r="T117" s="151"/>
      <c r="U117" s="151"/>
      <c r="V117" s="151"/>
      <c r="W117" s="151"/>
      <c r="X117" s="152"/>
      <c r="Y117" s="166" t="s">
        <v>181</v>
      </c>
      <c r="Z117" s="151"/>
      <c r="AA117" s="151"/>
      <c r="AB117" s="151"/>
      <c r="AC117" s="151"/>
      <c r="AD117" s="152"/>
      <c r="AE117" s="166" t="s">
        <v>182</v>
      </c>
      <c r="AF117" s="151"/>
      <c r="AG117" s="151"/>
      <c r="AH117" s="151"/>
      <c r="AI117" s="151"/>
      <c r="AJ117" s="152"/>
      <c r="AK117" s="475"/>
      <c r="AL117" s="476"/>
      <c r="AM117" s="476"/>
      <c r="AN117" s="476"/>
      <c r="AO117" s="476"/>
      <c r="AP117" s="477"/>
      <c r="AQ117" s="167" t="s">
        <v>14</v>
      </c>
      <c r="AR117" s="168"/>
      <c r="AS117" s="169"/>
    </row>
    <row r="118" spans="1:62" ht="17.25" customHeight="1" x14ac:dyDescent="0.15">
      <c r="A118" s="166" t="s">
        <v>68</v>
      </c>
      <c r="B118" s="208"/>
      <c r="C118" s="192" t="s">
        <v>162</v>
      </c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4"/>
      <c r="P118" s="209">
        <v>2</v>
      </c>
      <c r="Q118" s="209"/>
      <c r="R118" s="209"/>
      <c r="S118" s="210"/>
      <c r="T118" s="134"/>
      <c r="U118" s="134"/>
      <c r="V118" s="134"/>
      <c r="W118" s="134"/>
      <c r="X118" s="135"/>
      <c r="Y118" s="166" t="s">
        <v>183</v>
      </c>
      <c r="Z118" s="151"/>
      <c r="AA118" s="151"/>
      <c r="AB118" s="151"/>
      <c r="AC118" s="151"/>
      <c r="AD118" s="152"/>
      <c r="AE118" s="166" t="s">
        <v>184</v>
      </c>
      <c r="AF118" s="151"/>
      <c r="AG118" s="151"/>
      <c r="AH118" s="151"/>
      <c r="AI118" s="151"/>
      <c r="AJ118" s="152"/>
      <c r="AK118" s="475"/>
      <c r="AL118" s="476"/>
      <c r="AM118" s="476"/>
      <c r="AN118" s="476"/>
      <c r="AO118" s="476"/>
      <c r="AP118" s="477"/>
      <c r="AQ118" s="167" t="s">
        <v>14</v>
      </c>
      <c r="AR118" s="168"/>
      <c r="AS118" s="169"/>
    </row>
    <row r="119" spans="1:62" ht="17.25" customHeight="1" x14ac:dyDescent="0.15">
      <c r="A119" s="166" t="s">
        <v>69</v>
      </c>
      <c r="B119" s="208"/>
      <c r="C119" s="192" t="s">
        <v>163</v>
      </c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4"/>
      <c r="P119" s="209">
        <v>2</v>
      </c>
      <c r="Q119" s="209"/>
      <c r="R119" s="209"/>
      <c r="S119" s="210"/>
      <c r="T119" s="134"/>
      <c r="U119" s="134"/>
      <c r="V119" s="134"/>
      <c r="W119" s="134"/>
      <c r="X119" s="135"/>
      <c r="Y119" s="166" t="s">
        <v>185</v>
      </c>
      <c r="Z119" s="151"/>
      <c r="AA119" s="151"/>
      <c r="AB119" s="151"/>
      <c r="AC119" s="151"/>
      <c r="AD119" s="152"/>
      <c r="AE119" s="166" t="s">
        <v>186</v>
      </c>
      <c r="AF119" s="151"/>
      <c r="AG119" s="151"/>
      <c r="AH119" s="151"/>
      <c r="AI119" s="151"/>
      <c r="AJ119" s="152"/>
      <c r="AK119" s="475"/>
      <c r="AL119" s="476"/>
      <c r="AM119" s="476"/>
      <c r="AN119" s="476"/>
      <c r="AO119" s="476"/>
      <c r="AP119" s="477"/>
      <c r="AQ119" s="167" t="s">
        <v>14</v>
      </c>
      <c r="AR119" s="168"/>
      <c r="AS119" s="169"/>
    </row>
    <row r="120" spans="1:62" ht="17.25" customHeight="1" x14ac:dyDescent="0.15">
      <c r="A120" s="179" t="s">
        <v>70</v>
      </c>
      <c r="B120" s="219"/>
      <c r="C120" s="176" t="s">
        <v>164</v>
      </c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1"/>
      <c r="P120" s="179">
        <v>2</v>
      </c>
      <c r="Q120" s="473"/>
      <c r="R120" s="474"/>
      <c r="S120" s="210"/>
      <c r="T120" s="134"/>
      <c r="U120" s="134"/>
      <c r="V120" s="134"/>
      <c r="W120" s="134"/>
      <c r="X120" s="135"/>
      <c r="Y120" s="166" t="s">
        <v>227</v>
      </c>
      <c r="Z120" s="151"/>
      <c r="AA120" s="151"/>
      <c r="AB120" s="151"/>
      <c r="AC120" s="151"/>
      <c r="AD120" s="152"/>
      <c r="AE120" s="166" t="s">
        <v>184</v>
      </c>
      <c r="AF120" s="151"/>
      <c r="AG120" s="151"/>
      <c r="AH120" s="151"/>
      <c r="AI120" s="151"/>
      <c r="AJ120" s="152"/>
      <c r="AK120" s="475"/>
      <c r="AL120" s="476"/>
      <c r="AM120" s="476"/>
      <c r="AN120" s="476"/>
      <c r="AO120" s="476"/>
      <c r="AP120" s="477"/>
      <c r="AQ120" s="470" t="s">
        <v>14</v>
      </c>
      <c r="AR120" s="471"/>
      <c r="AS120" s="472"/>
    </row>
    <row r="121" spans="1:62" ht="17.25" customHeight="1" x14ac:dyDescent="0.15">
      <c r="A121" s="179" t="s">
        <v>71</v>
      </c>
      <c r="B121" s="219"/>
      <c r="C121" s="176" t="s">
        <v>165</v>
      </c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1"/>
      <c r="P121" s="209">
        <v>2</v>
      </c>
      <c r="Q121" s="209"/>
      <c r="R121" s="209"/>
      <c r="S121" s="179" t="s">
        <v>187</v>
      </c>
      <c r="T121" s="297"/>
      <c r="U121" s="297"/>
      <c r="V121" s="297"/>
      <c r="W121" s="297"/>
      <c r="X121" s="298"/>
      <c r="Y121" s="269"/>
      <c r="Z121" s="270"/>
      <c r="AA121" s="270"/>
      <c r="AB121" s="270"/>
      <c r="AC121" s="270"/>
      <c r="AD121" s="271"/>
      <c r="AE121" s="269"/>
      <c r="AF121" s="270"/>
      <c r="AG121" s="270"/>
      <c r="AH121" s="270"/>
      <c r="AI121" s="270"/>
      <c r="AJ121" s="271"/>
      <c r="AK121" s="475"/>
      <c r="AL121" s="476"/>
      <c r="AM121" s="476"/>
      <c r="AN121" s="476"/>
      <c r="AO121" s="476"/>
      <c r="AP121" s="477"/>
      <c r="AQ121" s="299" t="s">
        <v>14</v>
      </c>
      <c r="AR121" s="300"/>
      <c r="AS121" s="301"/>
    </row>
    <row r="122" spans="1:62" ht="17.25" customHeight="1" x14ac:dyDescent="0.15">
      <c r="A122" s="166" t="s">
        <v>72</v>
      </c>
      <c r="B122" s="208"/>
      <c r="C122" s="192" t="s">
        <v>166</v>
      </c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4"/>
      <c r="P122" s="209">
        <v>2</v>
      </c>
      <c r="Q122" s="209"/>
      <c r="R122" s="209"/>
      <c r="S122" s="166" t="s">
        <v>187</v>
      </c>
      <c r="T122" s="151"/>
      <c r="U122" s="151"/>
      <c r="V122" s="151"/>
      <c r="W122" s="151"/>
      <c r="X122" s="152"/>
      <c r="Y122" s="210"/>
      <c r="Z122" s="134"/>
      <c r="AA122" s="134"/>
      <c r="AB122" s="134"/>
      <c r="AC122" s="134"/>
      <c r="AD122" s="135"/>
      <c r="AE122" s="210"/>
      <c r="AF122" s="134"/>
      <c r="AG122" s="134"/>
      <c r="AH122" s="134"/>
      <c r="AI122" s="134"/>
      <c r="AJ122" s="135"/>
      <c r="AK122" s="475"/>
      <c r="AL122" s="476"/>
      <c r="AM122" s="476"/>
      <c r="AN122" s="476"/>
      <c r="AO122" s="476"/>
      <c r="AP122" s="477"/>
      <c r="AQ122" s="167" t="s">
        <v>14</v>
      </c>
      <c r="AR122" s="168"/>
      <c r="AS122" s="169"/>
    </row>
    <row r="123" spans="1:62" ht="17.25" customHeight="1" x14ac:dyDescent="0.15">
      <c r="A123" s="166" t="s">
        <v>73</v>
      </c>
      <c r="B123" s="208"/>
      <c r="C123" s="192" t="s">
        <v>204</v>
      </c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4"/>
      <c r="P123" s="209">
        <v>3</v>
      </c>
      <c r="Q123" s="209"/>
      <c r="R123" s="209"/>
      <c r="S123" s="210"/>
      <c r="T123" s="211"/>
      <c r="U123" s="211"/>
      <c r="V123" s="211"/>
      <c r="W123" s="211"/>
      <c r="X123" s="212"/>
      <c r="Y123" s="166" t="s">
        <v>188</v>
      </c>
      <c r="Z123" s="151"/>
      <c r="AA123" s="151"/>
      <c r="AB123" s="151"/>
      <c r="AC123" s="151"/>
      <c r="AD123" s="152"/>
      <c r="AE123" s="166" t="s">
        <v>189</v>
      </c>
      <c r="AF123" s="151"/>
      <c r="AG123" s="151"/>
      <c r="AH123" s="151"/>
      <c r="AI123" s="151"/>
      <c r="AJ123" s="152"/>
      <c r="AK123" s="475"/>
      <c r="AL123" s="476"/>
      <c r="AM123" s="476"/>
      <c r="AN123" s="476"/>
      <c r="AO123" s="476"/>
      <c r="AP123" s="477"/>
      <c r="AQ123" s="167" t="s">
        <v>14</v>
      </c>
      <c r="AR123" s="168"/>
      <c r="AS123" s="169"/>
    </row>
    <row r="124" spans="1:62" ht="17.25" customHeight="1" x14ac:dyDescent="0.15">
      <c r="A124" s="166" t="s">
        <v>74</v>
      </c>
      <c r="B124" s="208"/>
      <c r="C124" s="192" t="s">
        <v>167</v>
      </c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4"/>
      <c r="P124" s="209">
        <v>2</v>
      </c>
      <c r="Q124" s="209"/>
      <c r="R124" s="209"/>
      <c r="S124" s="166" t="s">
        <v>190</v>
      </c>
      <c r="T124" s="151"/>
      <c r="U124" s="151"/>
      <c r="V124" s="151"/>
      <c r="W124" s="151"/>
      <c r="X124" s="152"/>
      <c r="Y124" s="166" t="s">
        <v>191</v>
      </c>
      <c r="Z124" s="151"/>
      <c r="AA124" s="151"/>
      <c r="AB124" s="151"/>
      <c r="AC124" s="151"/>
      <c r="AD124" s="152"/>
      <c r="AE124" s="166" t="s">
        <v>192</v>
      </c>
      <c r="AF124" s="151"/>
      <c r="AG124" s="151"/>
      <c r="AH124" s="151"/>
      <c r="AI124" s="151"/>
      <c r="AJ124" s="152"/>
      <c r="AK124" s="475"/>
      <c r="AL124" s="476"/>
      <c r="AM124" s="476"/>
      <c r="AN124" s="476"/>
      <c r="AO124" s="476"/>
      <c r="AP124" s="477"/>
      <c r="AQ124" s="167" t="s">
        <v>14</v>
      </c>
      <c r="AR124" s="168"/>
      <c r="AS124" s="169"/>
    </row>
    <row r="125" spans="1:62" ht="17.25" customHeight="1" x14ac:dyDescent="0.15">
      <c r="A125" s="166" t="s">
        <v>75</v>
      </c>
      <c r="B125" s="208"/>
      <c r="C125" s="213" t="s">
        <v>168</v>
      </c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4"/>
      <c r="P125" s="166">
        <v>2</v>
      </c>
      <c r="Q125" s="144"/>
      <c r="R125" s="145"/>
      <c r="S125" s="166" t="s">
        <v>190</v>
      </c>
      <c r="T125" s="151"/>
      <c r="U125" s="151"/>
      <c r="V125" s="151"/>
      <c r="W125" s="151"/>
      <c r="X125" s="152"/>
      <c r="Y125" s="166" t="s">
        <v>191</v>
      </c>
      <c r="Z125" s="151"/>
      <c r="AA125" s="151"/>
      <c r="AB125" s="151"/>
      <c r="AC125" s="151"/>
      <c r="AD125" s="152"/>
      <c r="AE125" s="166" t="s">
        <v>192</v>
      </c>
      <c r="AF125" s="151"/>
      <c r="AG125" s="151"/>
      <c r="AH125" s="151"/>
      <c r="AI125" s="151"/>
      <c r="AJ125" s="152"/>
      <c r="AK125" s="475"/>
      <c r="AL125" s="476"/>
      <c r="AM125" s="476"/>
      <c r="AN125" s="476"/>
      <c r="AO125" s="476"/>
      <c r="AP125" s="477"/>
      <c r="AQ125" s="167" t="s">
        <v>14</v>
      </c>
      <c r="AR125" s="168"/>
      <c r="AS125" s="169"/>
    </row>
    <row r="126" spans="1:62" ht="17.25" customHeight="1" x14ac:dyDescent="0.15">
      <c r="A126" s="179" t="s">
        <v>116</v>
      </c>
      <c r="B126" s="207"/>
      <c r="C126" s="214" t="s">
        <v>169</v>
      </c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6"/>
      <c r="P126" s="179">
        <v>1</v>
      </c>
      <c r="Q126" s="180"/>
      <c r="R126" s="181"/>
      <c r="S126" s="166" t="s">
        <v>193</v>
      </c>
      <c r="T126" s="151"/>
      <c r="U126" s="151"/>
      <c r="V126" s="151"/>
      <c r="W126" s="151"/>
      <c r="X126" s="152"/>
      <c r="Y126" s="166" t="s">
        <v>194</v>
      </c>
      <c r="Z126" s="151"/>
      <c r="AA126" s="151"/>
      <c r="AB126" s="151"/>
      <c r="AC126" s="151"/>
      <c r="AD126" s="152"/>
      <c r="AE126" s="166" t="s">
        <v>195</v>
      </c>
      <c r="AF126" s="151"/>
      <c r="AG126" s="151"/>
      <c r="AH126" s="151"/>
      <c r="AI126" s="151"/>
      <c r="AJ126" s="152"/>
      <c r="AK126" s="475"/>
      <c r="AL126" s="476"/>
      <c r="AM126" s="476"/>
      <c r="AN126" s="476"/>
      <c r="AO126" s="476"/>
      <c r="AP126" s="477"/>
      <c r="AQ126" s="167" t="s">
        <v>14</v>
      </c>
      <c r="AR126" s="168"/>
      <c r="AS126" s="169"/>
    </row>
    <row r="127" spans="1:62" ht="17.25" customHeight="1" x14ac:dyDescent="0.15">
      <c r="A127" s="162" t="s">
        <v>117</v>
      </c>
      <c r="B127" s="163"/>
      <c r="C127" s="176" t="s">
        <v>170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77"/>
      <c r="P127" s="179">
        <v>1</v>
      </c>
      <c r="Q127" s="180"/>
      <c r="R127" s="181"/>
      <c r="S127" s="166">
        <v>1</v>
      </c>
      <c r="T127" s="151"/>
      <c r="U127" s="151"/>
      <c r="V127" s="151"/>
      <c r="W127" s="151"/>
      <c r="X127" s="152"/>
      <c r="Y127" s="166">
        <v>2</v>
      </c>
      <c r="Z127" s="151"/>
      <c r="AA127" s="151"/>
      <c r="AB127" s="151"/>
      <c r="AC127" s="151"/>
      <c r="AD127" s="152"/>
      <c r="AE127" s="166" t="s">
        <v>196</v>
      </c>
      <c r="AF127" s="151"/>
      <c r="AG127" s="151"/>
      <c r="AH127" s="151"/>
      <c r="AI127" s="151"/>
      <c r="AJ127" s="152"/>
      <c r="AK127" s="438"/>
      <c r="AL127" s="439"/>
      <c r="AM127" s="439"/>
      <c r="AN127" s="439"/>
      <c r="AO127" s="439"/>
      <c r="AP127" s="440"/>
      <c r="AQ127" s="167" t="s">
        <v>14</v>
      </c>
      <c r="AR127" s="168"/>
      <c r="AS127" s="169"/>
    </row>
    <row r="128" spans="1:62" ht="12" customHeight="1" x14ac:dyDescent="0.15">
      <c r="A128" s="162" t="s">
        <v>230</v>
      </c>
      <c r="B128" s="163"/>
      <c r="C128" s="176" t="s">
        <v>205</v>
      </c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77"/>
      <c r="P128" s="179">
        <v>3</v>
      </c>
      <c r="Q128" s="180"/>
      <c r="R128" s="181"/>
      <c r="S128" s="269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1"/>
      <c r="AK128" s="185"/>
      <c r="AL128" s="187"/>
      <c r="AM128" s="189" t="str">
        <f>IF(AQ128=0,"",AQ128)</f>
        <v/>
      </c>
      <c r="AN128" s="190"/>
      <c r="AO128" s="225" t="str">
        <f>IF(AM128="","","ヶ月")</f>
        <v/>
      </c>
      <c r="AP128" s="226"/>
      <c r="AQ128" s="478">
        <v>0</v>
      </c>
      <c r="AR128" s="479"/>
      <c r="AS128" s="480"/>
    </row>
    <row r="129" spans="1:45" ht="15" customHeight="1" x14ac:dyDescent="0.1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78"/>
      <c r="P129" s="182"/>
      <c r="Q129" s="183"/>
      <c r="R129" s="184"/>
      <c r="S129" s="272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4"/>
      <c r="AK129" s="186"/>
      <c r="AL129" s="188"/>
      <c r="AM129" s="191"/>
      <c r="AN129" s="191"/>
      <c r="AO129" s="191"/>
      <c r="AP129" s="227"/>
      <c r="AQ129" s="481"/>
      <c r="AR129" s="482"/>
      <c r="AS129" s="483"/>
    </row>
    <row r="131" spans="1:45" ht="16.5" customHeight="1" x14ac:dyDescent="0.15">
      <c r="A131" s="196" t="s">
        <v>129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7"/>
      <c r="AO131" s="197"/>
      <c r="AP131" s="197"/>
      <c r="AQ131" s="22"/>
      <c r="AR131" s="22"/>
      <c r="AS131" s="22"/>
    </row>
    <row r="132" spans="1:45" ht="16.5" customHeight="1" x14ac:dyDescent="0.15">
      <c r="A132" s="31" t="s">
        <v>130</v>
      </c>
      <c r="B132" s="32" t="s">
        <v>131</v>
      </c>
      <c r="C132" s="32">
        <v>1</v>
      </c>
      <c r="D132" s="32" t="s">
        <v>132</v>
      </c>
      <c r="E132" s="231">
        <f>IF(AQ111="Ⅰ",1,IF(AQ111="Ⅱ",2,IF(AQ111="Ⅲ",3,0)))</f>
        <v>0</v>
      </c>
      <c r="F132" s="231"/>
      <c r="G132" s="33" t="s">
        <v>134</v>
      </c>
      <c r="H132" s="231">
        <f>C132*E132</f>
        <v>0</v>
      </c>
      <c r="I132" s="232"/>
      <c r="J132" s="231"/>
      <c r="K132" s="228"/>
      <c r="L132" s="31" t="s">
        <v>139</v>
      </c>
      <c r="M132" s="32" t="s">
        <v>131</v>
      </c>
      <c r="N132" s="32">
        <v>2</v>
      </c>
      <c r="O132" s="32" t="s">
        <v>132</v>
      </c>
      <c r="P132" s="231">
        <f>IF(AQ118="Ⅰ",1,IF(AQ118="Ⅱ",2,IF(AQ118="Ⅲ",3,0)))</f>
        <v>0</v>
      </c>
      <c r="Q132" s="231"/>
      <c r="R132" s="33" t="s">
        <v>134</v>
      </c>
      <c r="S132" s="231">
        <f>N132*P132</f>
        <v>0</v>
      </c>
      <c r="T132" s="232"/>
      <c r="U132" s="231"/>
      <c r="V132" s="235"/>
      <c r="W132" s="31" t="s">
        <v>143</v>
      </c>
      <c r="X132" s="32" t="s">
        <v>131</v>
      </c>
      <c r="Y132" s="32">
        <v>3</v>
      </c>
      <c r="Z132" s="32" t="s">
        <v>132</v>
      </c>
      <c r="AA132" s="231">
        <f>IF(AQ123="Ⅰ",1,IF(AQ123="Ⅱ",2,IF(AQ123="Ⅲ",3,0)))</f>
        <v>0</v>
      </c>
      <c r="AB132" s="231"/>
      <c r="AC132" s="33" t="s">
        <v>134</v>
      </c>
      <c r="AD132" s="231">
        <f>Y132*AA132</f>
        <v>0</v>
      </c>
      <c r="AE132" s="232"/>
      <c r="AF132" s="228"/>
      <c r="AG132" s="31" t="s">
        <v>149</v>
      </c>
      <c r="AH132" s="32" t="s">
        <v>131</v>
      </c>
      <c r="AI132" s="32">
        <v>3</v>
      </c>
      <c r="AJ132" s="32" t="s">
        <v>271</v>
      </c>
      <c r="AK132" s="231">
        <f>IF(AQ128="",0,AQ128)</f>
        <v>0</v>
      </c>
      <c r="AL132" s="231"/>
      <c r="AM132" s="33" t="s">
        <v>272</v>
      </c>
      <c r="AN132" s="231">
        <f>AI132*AK132</f>
        <v>0</v>
      </c>
      <c r="AO132" s="231"/>
      <c r="AP132" s="28"/>
      <c r="AQ132" s="22"/>
      <c r="AR132" s="22"/>
      <c r="AS132" s="22"/>
    </row>
    <row r="133" spans="1:45" ht="16.5" customHeight="1" x14ac:dyDescent="0.15">
      <c r="A133" s="34" t="s">
        <v>138</v>
      </c>
      <c r="B133" s="22" t="s">
        <v>131</v>
      </c>
      <c r="C133" s="22">
        <v>2</v>
      </c>
      <c r="D133" s="22" t="s">
        <v>132</v>
      </c>
      <c r="E133" s="221">
        <f>IF(AQ112="Ⅰ",1,IF(AQ112="Ⅱ",2,IF(AQ112="Ⅲ",3,0)))</f>
        <v>0</v>
      </c>
      <c r="F133" s="221"/>
      <c r="G133" s="35" t="s">
        <v>134</v>
      </c>
      <c r="H133" s="221">
        <f>C133*E133</f>
        <v>0</v>
      </c>
      <c r="I133" s="222"/>
      <c r="J133" s="221"/>
      <c r="K133" s="284"/>
      <c r="L133" s="34" t="s">
        <v>142</v>
      </c>
      <c r="M133" s="22" t="s">
        <v>131</v>
      </c>
      <c r="N133" s="22">
        <v>2</v>
      </c>
      <c r="O133" s="22" t="s">
        <v>132</v>
      </c>
      <c r="P133" s="221">
        <f>IF(AQ119="Ⅰ",1,IF(AQ119="Ⅱ",2,IF(AQ119="Ⅲ",3,0)))</f>
        <v>0</v>
      </c>
      <c r="Q133" s="221"/>
      <c r="R133" s="35" t="s">
        <v>134</v>
      </c>
      <c r="S133" s="221">
        <f>N133*P133</f>
        <v>0</v>
      </c>
      <c r="T133" s="222"/>
      <c r="U133" s="236"/>
      <c r="V133" s="229"/>
      <c r="W133" s="34" t="s">
        <v>145</v>
      </c>
      <c r="X133" s="22" t="s">
        <v>131</v>
      </c>
      <c r="Y133" s="22">
        <v>2</v>
      </c>
      <c r="Z133" s="22" t="s">
        <v>132</v>
      </c>
      <c r="AA133" s="221">
        <f>IF(AQ124="Ⅰ",1,IF(AQ124="Ⅱ",2,IF(AQ124="Ⅲ",3,0)))</f>
        <v>0</v>
      </c>
      <c r="AB133" s="221"/>
      <c r="AC133" s="35" t="s">
        <v>134</v>
      </c>
      <c r="AD133" s="221">
        <f>Y133*AA133</f>
        <v>0</v>
      </c>
      <c r="AE133" s="222"/>
      <c r="AF133" s="229"/>
      <c r="AG133" s="34"/>
      <c r="AH133" s="22"/>
      <c r="AI133" s="22"/>
      <c r="AJ133" s="22"/>
      <c r="AK133" s="221"/>
      <c r="AL133" s="221"/>
      <c r="AM133" s="35"/>
      <c r="AN133" s="221"/>
      <c r="AO133" s="222"/>
      <c r="AP133" s="39"/>
      <c r="AQ133" s="22"/>
      <c r="AR133" s="22"/>
      <c r="AS133" s="22"/>
    </row>
    <row r="134" spans="1:45" ht="16.5" customHeight="1" x14ac:dyDescent="0.15">
      <c r="A134" s="34" t="s">
        <v>141</v>
      </c>
      <c r="B134" s="22" t="s">
        <v>131</v>
      </c>
      <c r="C134" s="22">
        <v>3</v>
      </c>
      <c r="D134" s="22" t="s">
        <v>132</v>
      </c>
      <c r="E134" s="221">
        <f>IF(AQ113="Ⅰ",1,IF(AQ113="Ⅱ",2,IF(AQ113="Ⅲ",3,IF(AQ113="Ⅳ","",0))))</f>
        <v>0</v>
      </c>
      <c r="F134" s="221"/>
      <c r="G134" s="35" t="s">
        <v>134</v>
      </c>
      <c r="H134" s="221">
        <f>IF(ISERROR(C134*E134),18+INT((AQ114-50)/25)*9,C134*E134)</f>
        <v>0</v>
      </c>
      <c r="I134" s="222"/>
      <c r="J134" s="221"/>
      <c r="K134" s="284"/>
      <c r="L134" s="34" t="s">
        <v>144</v>
      </c>
      <c r="M134" s="22" t="s">
        <v>131</v>
      </c>
      <c r="N134" s="22">
        <v>2</v>
      </c>
      <c r="O134" s="22" t="s">
        <v>132</v>
      </c>
      <c r="P134" s="221">
        <f>IF(AQ120="Ⅰ",1,IF(AQ120="Ⅱ",2,IF(AQ120="Ⅲ",3,0)))</f>
        <v>0</v>
      </c>
      <c r="Q134" s="221"/>
      <c r="R134" s="35" t="s">
        <v>134</v>
      </c>
      <c r="S134" s="221">
        <f>N134*P134</f>
        <v>0</v>
      </c>
      <c r="T134" s="222"/>
      <c r="U134" s="236"/>
      <c r="V134" s="229"/>
      <c r="W134" s="34" t="s">
        <v>137</v>
      </c>
      <c r="X134" s="22" t="s">
        <v>131</v>
      </c>
      <c r="Y134" s="22">
        <v>2</v>
      </c>
      <c r="Z134" s="22" t="s">
        <v>132</v>
      </c>
      <c r="AA134" s="221">
        <f>IF(AQ125="Ⅰ",1,IF(AQ125="Ⅱ",2,IF(AQ125="Ⅲ",3,0)))</f>
        <v>0</v>
      </c>
      <c r="AB134" s="221"/>
      <c r="AC134" s="35" t="s">
        <v>134</v>
      </c>
      <c r="AD134" s="221">
        <f>Y134*AA134</f>
        <v>0</v>
      </c>
      <c r="AE134" s="222"/>
      <c r="AF134" s="229"/>
      <c r="AG134" s="34"/>
      <c r="AH134" s="22"/>
      <c r="AI134" s="22"/>
      <c r="AJ134" s="22"/>
      <c r="AK134" s="221"/>
      <c r="AL134" s="221"/>
      <c r="AM134" s="35"/>
      <c r="AN134" s="221"/>
      <c r="AO134" s="222"/>
      <c r="AP134" s="39"/>
      <c r="AQ134" s="22"/>
      <c r="AR134" s="22"/>
      <c r="AS134" s="22"/>
    </row>
    <row r="135" spans="1:45" ht="16.5" customHeight="1" x14ac:dyDescent="0.15">
      <c r="A135" s="34" t="s">
        <v>146</v>
      </c>
      <c r="B135" s="22" t="s">
        <v>131</v>
      </c>
      <c r="C135" s="22">
        <f>BI115+BI116</f>
        <v>1</v>
      </c>
      <c r="D135" s="22" t="s">
        <v>132</v>
      </c>
      <c r="E135" s="221">
        <f>IF(AQ115="Ⅰ",1,IF(AQ115="Ⅱ",2,IF(AQ115="Ⅲ",3,0)))</f>
        <v>0</v>
      </c>
      <c r="F135" s="221"/>
      <c r="G135" s="35" t="s">
        <v>134</v>
      </c>
      <c r="H135" s="221">
        <f>C135*E135</f>
        <v>0</v>
      </c>
      <c r="I135" s="222"/>
      <c r="J135" s="221"/>
      <c r="K135" s="284"/>
      <c r="L135" s="34" t="s">
        <v>136</v>
      </c>
      <c r="M135" s="22" t="s">
        <v>131</v>
      </c>
      <c r="N135" s="22">
        <v>2</v>
      </c>
      <c r="O135" s="22" t="s">
        <v>132</v>
      </c>
      <c r="P135" s="221">
        <f>IF(AQ121="Ⅰ",1,IF(AQ121="Ⅱ",2,IF(AQ121="Ⅲ",3,0)))</f>
        <v>0</v>
      </c>
      <c r="Q135" s="221"/>
      <c r="R135" s="35" t="s">
        <v>134</v>
      </c>
      <c r="S135" s="221">
        <f>N135*P135</f>
        <v>0</v>
      </c>
      <c r="T135" s="222"/>
      <c r="U135" s="236"/>
      <c r="V135" s="229"/>
      <c r="W135" s="34" t="s">
        <v>147</v>
      </c>
      <c r="X135" s="22" t="s">
        <v>131</v>
      </c>
      <c r="Y135" s="22">
        <v>1</v>
      </c>
      <c r="Z135" s="22" t="s">
        <v>132</v>
      </c>
      <c r="AA135" s="221">
        <f>IF(AQ126="Ⅰ",1,IF(AQ126="Ⅱ",2,IF(AQ126="Ⅲ",3,0)))</f>
        <v>0</v>
      </c>
      <c r="AB135" s="221"/>
      <c r="AC135" s="35" t="s">
        <v>134</v>
      </c>
      <c r="AD135" s="221">
        <f>Y135*AA135</f>
        <v>0</v>
      </c>
      <c r="AE135" s="222"/>
      <c r="AF135" s="229"/>
      <c r="AG135" s="34"/>
      <c r="AH135" s="22"/>
      <c r="AI135" s="22"/>
      <c r="AJ135" s="22"/>
      <c r="AK135" s="221"/>
      <c r="AL135" s="221"/>
      <c r="AM135" s="35"/>
      <c r="AN135" s="221"/>
      <c r="AO135" s="222"/>
      <c r="AP135" s="39"/>
      <c r="AQ135" s="22"/>
      <c r="AR135" s="22"/>
      <c r="AS135" s="22"/>
    </row>
    <row r="136" spans="1:45" ht="16.5" customHeight="1" x14ac:dyDescent="0.15">
      <c r="A136" s="36" t="s">
        <v>135</v>
      </c>
      <c r="B136" s="37" t="s">
        <v>131</v>
      </c>
      <c r="C136" s="37">
        <v>1</v>
      </c>
      <c r="D136" s="37" t="s">
        <v>132</v>
      </c>
      <c r="E136" s="223">
        <f t="shared" ref="E136" si="3">IF(AQ117="Ⅰ",1,IF(AQ117="Ⅱ",2,IF(AQ117="Ⅲ",3,0)))</f>
        <v>0</v>
      </c>
      <c r="F136" s="223"/>
      <c r="G136" s="38" t="s">
        <v>134</v>
      </c>
      <c r="H136" s="223">
        <f>C136*E136</f>
        <v>0</v>
      </c>
      <c r="I136" s="224"/>
      <c r="J136" s="223"/>
      <c r="K136" s="285"/>
      <c r="L136" s="36" t="s">
        <v>140</v>
      </c>
      <c r="M136" s="37" t="s">
        <v>131</v>
      </c>
      <c r="N136" s="37">
        <v>2</v>
      </c>
      <c r="O136" s="37" t="s">
        <v>132</v>
      </c>
      <c r="P136" s="223">
        <f>IF(AQ122="Ⅰ",1,IF(AQ122="Ⅱ",2,IF(AQ122="Ⅲ",3,0)))</f>
        <v>0</v>
      </c>
      <c r="Q136" s="223"/>
      <c r="R136" s="38" t="s">
        <v>134</v>
      </c>
      <c r="S136" s="223">
        <f>N136*P136</f>
        <v>0</v>
      </c>
      <c r="T136" s="224"/>
      <c r="U136" s="237"/>
      <c r="V136" s="230"/>
      <c r="W136" s="36" t="s">
        <v>148</v>
      </c>
      <c r="X136" s="37" t="s">
        <v>131</v>
      </c>
      <c r="Y136" s="37">
        <v>1</v>
      </c>
      <c r="Z136" s="37" t="s">
        <v>132</v>
      </c>
      <c r="AA136" s="223">
        <f>IF(AQ127="Ⅰ",1,IF(AQ127="Ⅱ",2,IF(AQ127="Ⅲ",3,0)))</f>
        <v>0</v>
      </c>
      <c r="AB136" s="223"/>
      <c r="AC136" s="38" t="s">
        <v>134</v>
      </c>
      <c r="AD136" s="223">
        <f>Y136*AA136</f>
        <v>0</v>
      </c>
      <c r="AE136" s="224"/>
      <c r="AF136" s="230"/>
      <c r="AG136" s="41"/>
      <c r="AH136" s="37"/>
      <c r="AI136" s="37"/>
      <c r="AJ136" s="37"/>
      <c r="AK136" s="223"/>
      <c r="AL136" s="223"/>
      <c r="AM136" s="38"/>
      <c r="AN136" s="223"/>
      <c r="AO136" s="224"/>
      <c r="AP136" s="40"/>
      <c r="AQ136" s="22"/>
      <c r="AR136" s="22"/>
      <c r="AS136" s="22"/>
    </row>
    <row r="138" spans="1:45" s="22" customFormat="1" ht="16.5" customHeight="1" x14ac:dyDescent="0.15">
      <c r="A138" s="247" t="s">
        <v>207</v>
      </c>
      <c r="B138" s="248"/>
      <c r="C138" s="248"/>
      <c r="D138" s="248"/>
      <c r="E138" s="249"/>
      <c r="F138" s="251" t="s">
        <v>231</v>
      </c>
      <c r="G138" s="20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52">
        <f>SUM(H132:I136)+SUM(S132:T136)+SUM(AN132:AO136)+SUM(AD132:AE136)</f>
        <v>0</v>
      </c>
      <c r="S138" s="253"/>
      <c r="T138" s="253"/>
      <c r="U138" s="253"/>
      <c r="V138" s="254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9"/>
    </row>
    <row r="139" spans="1:45" s="22" customFormat="1" ht="16.5" customHeight="1" x14ac:dyDescent="0.15">
      <c r="A139" s="250"/>
      <c r="B139" s="248"/>
      <c r="C139" s="248"/>
      <c r="D139" s="248"/>
      <c r="E139" s="249"/>
      <c r="F139" s="255" t="s">
        <v>38</v>
      </c>
      <c r="G139" s="239"/>
      <c r="H139" s="239"/>
      <c r="I139" s="239"/>
      <c r="J139" s="239"/>
      <c r="K139" s="208" t="str">
        <f>IF($AH$2="■","0.8×","")</f>
        <v/>
      </c>
      <c r="L139" s="208"/>
      <c r="M139" s="256">
        <v>1000</v>
      </c>
      <c r="N139" s="257"/>
      <c r="O139" s="257"/>
      <c r="P139" s="258" t="s">
        <v>152</v>
      </c>
      <c r="Q139" s="258"/>
      <c r="R139" s="259">
        <f>IF($AH$2="■",R138*M139*0.8,R138*M139)</f>
        <v>0</v>
      </c>
      <c r="S139" s="144"/>
      <c r="T139" s="144"/>
      <c r="U139" s="144"/>
      <c r="V139" s="252" t="s">
        <v>15</v>
      </c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60"/>
    </row>
    <row r="140" spans="1:45" s="22" customFormat="1" ht="16.5" customHeight="1" x14ac:dyDescent="0.15">
      <c r="A140" s="250"/>
      <c r="B140" s="248"/>
      <c r="C140" s="248"/>
      <c r="D140" s="248"/>
      <c r="E140" s="249"/>
      <c r="F140" s="44" t="s">
        <v>127</v>
      </c>
      <c r="G140" s="261">
        <f>R139</f>
        <v>0</v>
      </c>
      <c r="H140" s="257"/>
      <c r="I140" s="257"/>
      <c r="J140" s="257"/>
      <c r="K140" s="262" t="s">
        <v>206</v>
      </c>
      <c r="L140" s="262"/>
      <c r="M140" s="263"/>
      <c r="N140" s="263"/>
      <c r="O140" s="263"/>
      <c r="P140" s="264">
        <f>AU44</f>
        <v>0</v>
      </c>
      <c r="Q140" s="264"/>
      <c r="R140" s="265"/>
      <c r="S140" s="252" t="s">
        <v>208</v>
      </c>
      <c r="T140" s="161"/>
      <c r="U140" s="266"/>
      <c r="V140" s="267"/>
      <c r="W140" s="267"/>
      <c r="X140" s="42" t="s">
        <v>133</v>
      </c>
      <c r="Y140" s="268">
        <f>IF(ISERROR(G140*P140),0,G140*P140)</f>
        <v>0</v>
      </c>
      <c r="Z140" s="268"/>
      <c r="AA140" s="268"/>
      <c r="AB140" s="268"/>
      <c r="AC140" s="268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605"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D135:AE135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C112:O112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AC17:AN17"/>
    <mergeCell ref="AC18:AN18"/>
    <mergeCell ref="AC14:AN14"/>
    <mergeCell ref="J54:K54"/>
    <mergeCell ref="P68:R6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L43:O43"/>
    <mergeCell ref="V25:AE27"/>
    <mergeCell ref="AF25:AP27"/>
    <mergeCell ref="AJ47:AP47"/>
    <mergeCell ref="X49:AP49"/>
    <mergeCell ref="J49:K49"/>
    <mergeCell ref="J42:K42"/>
    <mergeCell ref="X45:AA45"/>
    <mergeCell ref="AB45:AD45"/>
    <mergeCell ref="A34:J35"/>
    <mergeCell ref="P43:S43"/>
    <mergeCell ref="T43:W43"/>
    <mergeCell ref="L44:O44"/>
    <mergeCell ref="P44:S44"/>
    <mergeCell ref="AA48:AC48"/>
    <mergeCell ref="J43:K43"/>
    <mergeCell ref="J40:K40"/>
    <mergeCell ref="P47:S48"/>
    <mergeCell ref="T47:W48"/>
    <mergeCell ref="AA8:AP8"/>
    <mergeCell ref="A8:X8"/>
    <mergeCell ref="P78:R78"/>
    <mergeCell ref="A77:B77"/>
    <mergeCell ref="P77:R77"/>
    <mergeCell ref="AE78:AJ78"/>
    <mergeCell ref="K34:AP35"/>
    <mergeCell ref="A38:AP38"/>
    <mergeCell ref="A40:B54"/>
    <mergeCell ref="C40:I40"/>
    <mergeCell ref="J51:K51"/>
    <mergeCell ref="J52:K52"/>
    <mergeCell ref="AG47:AI47"/>
    <mergeCell ref="Y12:AB12"/>
    <mergeCell ref="Y13:AB13"/>
    <mergeCell ref="Y17:AB17"/>
    <mergeCell ref="Y18:AB18"/>
    <mergeCell ref="AC12:AN12"/>
    <mergeCell ref="AC13:AN13"/>
    <mergeCell ref="X44:AD44"/>
    <mergeCell ref="AH51:AL51"/>
    <mergeCell ref="AM51:AN51"/>
    <mergeCell ref="C49:I49"/>
    <mergeCell ref="K25:U27"/>
    <mergeCell ref="S72:X72"/>
    <mergeCell ref="AK72:AP72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AK78:AP78"/>
    <mergeCell ref="AK74:AP75"/>
    <mergeCell ref="AK76:AP76"/>
    <mergeCell ref="S82:AJ83"/>
    <mergeCell ref="S84:AJ85"/>
    <mergeCell ref="S78:X78"/>
    <mergeCell ref="Y78:AD78"/>
    <mergeCell ref="AE77:AJ77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X54:AP54"/>
    <mergeCell ref="C51:I51"/>
    <mergeCell ref="C54:I54"/>
    <mergeCell ref="A28:J33"/>
    <mergeCell ref="A10:Q10"/>
    <mergeCell ref="X11:AC11"/>
    <mergeCell ref="X16:AC16"/>
    <mergeCell ref="C42:I42"/>
    <mergeCell ref="J57:K57"/>
    <mergeCell ref="AQ51:AW55"/>
    <mergeCell ref="K28:AP33"/>
    <mergeCell ref="AP13:AP14"/>
    <mergeCell ref="A23:AP23"/>
    <mergeCell ref="A25:J27"/>
    <mergeCell ref="X52:AP52"/>
    <mergeCell ref="AE6:AP6"/>
    <mergeCell ref="A39:K39"/>
    <mergeCell ref="X39:AP39"/>
    <mergeCell ref="X48:Z48"/>
    <mergeCell ref="A55:I55"/>
    <mergeCell ref="B58:H58"/>
    <mergeCell ref="X57:AP57"/>
    <mergeCell ref="B56:H56"/>
    <mergeCell ref="J56:K56"/>
    <mergeCell ref="J41:K41"/>
    <mergeCell ref="X40:AP40"/>
    <mergeCell ref="X41:AP41"/>
    <mergeCell ref="AC53:AD53"/>
    <mergeCell ref="L40:O40"/>
    <mergeCell ref="P40:S40"/>
    <mergeCell ref="T40:W40"/>
    <mergeCell ref="L41:O41"/>
    <mergeCell ref="P41:S41"/>
    <mergeCell ref="T41:W41"/>
    <mergeCell ref="L42:O42"/>
    <mergeCell ref="P42:S42"/>
    <mergeCell ref="T42:W42"/>
    <mergeCell ref="T51:W51"/>
    <mergeCell ref="T44:W44"/>
    <mergeCell ref="B57:H57"/>
    <mergeCell ref="J55:K55"/>
    <mergeCell ref="L55:O55"/>
    <mergeCell ref="P55:S55"/>
    <mergeCell ref="T55:W55"/>
    <mergeCell ref="L56:O56"/>
    <mergeCell ref="P56:S56"/>
    <mergeCell ref="T56:W56"/>
    <mergeCell ref="L57:O57"/>
    <mergeCell ref="P57:S57"/>
    <mergeCell ref="T57:W57"/>
    <mergeCell ref="D60:AO60"/>
    <mergeCell ref="AQ73:AS73"/>
    <mergeCell ref="AE74:AJ75"/>
    <mergeCell ref="S77:X77"/>
    <mergeCell ref="Y77:AD77"/>
    <mergeCell ref="Y73:AD73"/>
    <mergeCell ref="S73:X73"/>
    <mergeCell ref="AE73:AJ73"/>
    <mergeCell ref="AK73:AP73"/>
    <mergeCell ref="S74:X75"/>
    <mergeCell ref="S76:X76"/>
    <mergeCell ref="AK77:AP77"/>
    <mergeCell ref="AQ76:AS76"/>
    <mergeCell ref="C72:O72"/>
    <mergeCell ref="C73:O73"/>
    <mergeCell ref="P73:R73"/>
    <mergeCell ref="P76:R76"/>
    <mergeCell ref="AQ74:AS75"/>
    <mergeCell ref="P74:R75"/>
    <mergeCell ref="AQ77:AS77"/>
    <mergeCell ref="AQ65:AS66"/>
    <mergeCell ref="AQ67:AS67"/>
    <mergeCell ref="P72:R72"/>
    <mergeCell ref="AQ72:AS72"/>
    <mergeCell ref="A62:AP63"/>
    <mergeCell ref="S69:X69"/>
    <mergeCell ref="Y69:AD69"/>
    <mergeCell ref="AQ70:AS70"/>
    <mergeCell ref="AQ68:AS68"/>
    <mergeCell ref="AQ71:AS71"/>
    <mergeCell ref="Y74:AD74"/>
    <mergeCell ref="A70:B70"/>
    <mergeCell ref="P70:R70"/>
    <mergeCell ref="A68:B68"/>
    <mergeCell ref="A67:B67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AQ89:AS90"/>
    <mergeCell ref="C77:O77"/>
    <mergeCell ref="A74:B75"/>
    <mergeCell ref="A76:B76"/>
    <mergeCell ref="C74:O75"/>
    <mergeCell ref="AK96:AL96"/>
    <mergeCell ref="H95:I95"/>
    <mergeCell ref="J95:K99"/>
    <mergeCell ref="P95:Q95"/>
    <mergeCell ref="S95:T95"/>
    <mergeCell ref="E96:F96"/>
    <mergeCell ref="A79:B79"/>
    <mergeCell ref="AL84:AL85"/>
    <mergeCell ref="S80:AJ81"/>
    <mergeCell ref="S79:X79"/>
    <mergeCell ref="A93:AP93"/>
    <mergeCell ref="AM91:AN92"/>
    <mergeCell ref="C88:O88"/>
    <mergeCell ref="AN95:AO95"/>
    <mergeCell ref="AQ79:AS79"/>
    <mergeCell ref="AM84:AN85"/>
    <mergeCell ref="AQ80:AS81"/>
    <mergeCell ref="AQ78:AS78"/>
    <mergeCell ref="A87:B87"/>
    <mergeCell ref="A91:B92"/>
    <mergeCell ref="C91:O92"/>
    <mergeCell ref="P91:R92"/>
    <mergeCell ref="S91:AJ92"/>
    <mergeCell ref="AK91:AK92"/>
    <mergeCell ref="AL91:AL92"/>
    <mergeCell ref="C87:O87"/>
    <mergeCell ref="Y86:AP86"/>
    <mergeCell ref="AK88:AP88"/>
    <mergeCell ref="P87:R87"/>
    <mergeCell ref="AE87:AP87"/>
    <mergeCell ref="S86:X86"/>
    <mergeCell ref="S87:X87"/>
    <mergeCell ref="Y87:AD87"/>
    <mergeCell ref="A89:B90"/>
    <mergeCell ref="C89:O90"/>
    <mergeCell ref="P89:R90"/>
    <mergeCell ref="S89:X90"/>
    <mergeCell ref="Y89:AP90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AE88:AJ88"/>
    <mergeCell ref="S88:X88"/>
    <mergeCell ref="A88:B88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U95:V99"/>
    <mergeCell ref="AA95:AB95"/>
    <mergeCell ref="AK95:AL95"/>
    <mergeCell ref="AA99:AB99"/>
    <mergeCell ref="AD99:AE99"/>
    <mergeCell ref="AK99:AL99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H96:I96"/>
    <mergeCell ref="A94:AP94"/>
    <mergeCell ref="E95:F95"/>
    <mergeCell ref="P88:R88"/>
    <mergeCell ref="P96:Q96"/>
    <mergeCell ref="AU45:AV45"/>
    <mergeCell ref="AE45:AK45"/>
    <mergeCell ref="AL45:AN45"/>
    <mergeCell ref="X53:AB53"/>
    <mergeCell ref="AQ44:AT44"/>
    <mergeCell ref="AU44:AV44"/>
    <mergeCell ref="C43:I43"/>
    <mergeCell ref="A80:B81"/>
    <mergeCell ref="P51:S51"/>
    <mergeCell ref="A71:B71"/>
    <mergeCell ref="P71:R71"/>
    <mergeCell ref="Y76:AD76"/>
    <mergeCell ref="AE76:AJ76"/>
    <mergeCell ref="P79:R79"/>
    <mergeCell ref="Y79:AD79"/>
    <mergeCell ref="AE79:AJ79"/>
    <mergeCell ref="AK79:AP79"/>
    <mergeCell ref="A78:B78"/>
    <mergeCell ref="C79:O79"/>
    <mergeCell ref="P80:R81"/>
    <mergeCell ref="C80:O81"/>
    <mergeCell ref="A72:B72"/>
    <mergeCell ref="C78:O78"/>
    <mergeCell ref="A73:B73"/>
    <mergeCell ref="C53:I53"/>
    <mergeCell ref="J53:K53"/>
    <mergeCell ref="AE53:AG53"/>
    <mergeCell ref="AH53:AL53"/>
    <mergeCell ref="A82:B83"/>
    <mergeCell ref="A84:B85"/>
    <mergeCell ref="Y88:AD88"/>
    <mergeCell ref="AQ88:AS88"/>
    <mergeCell ref="AQ82:AS83"/>
    <mergeCell ref="AQ87:AS87"/>
    <mergeCell ref="C82:O83"/>
    <mergeCell ref="C84:O85"/>
    <mergeCell ref="P82:R83"/>
    <mergeCell ref="P84:R85"/>
    <mergeCell ref="AK82:AK83"/>
    <mergeCell ref="AL82:AL83"/>
    <mergeCell ref="AM82:AN83"/>
    <mergeCell ref="C76:O76"/>
    <mergeCell ref="AQ86:AS86"/>
    <mergeCell ref="B59:C59"/>
    <mergeCell ref="A64:AP64"/>
    <mergeCell ref="A59:A60"/>
    <mergeCell ref="B60:C60"/>
    <mergeCell ref="AP59:AP60"/>
    <mergeCell ref="AQ46:AW46"/>
    <mergeCell ref="AQ49:AW49"/>
    <mergeCell ref="AR48:AV48"/>
    <mergeCell ref="AD48:AP48"/>
    <mergeCell ref="X56:AP56"/>
    <mergeCell ref="L39:O39"/>
    <mergeCell ref="P39:S39"/>
    <mergeCell ref="T39:W39"/>
    <mergeCell ref="T58:W58"/>
    <mergeCell ref="L52:O52"/>
    <mergeCell ref="P52:S52"/>
    <mergeCell ref="T52:W52"/>
    <mergeCell ref="L53:O53"/>
    <mergeCell ref="P53:S53"/>
    <mergeCell ref="T53:W53"/>
    <mergeCell ref="L54:O54"/>
    <mergeCell ref="P54:S54"/>
    <mergeCell ref="T54:W54"/>
    <mergeCell ref="L49:O49"/>
    <mergeCell ref="P49:S49"/>
    <mergeCell ref="T49:W49"/>
    <mergeCell ref="L50:O50"/>
    <mergeCell ref="AS43:AW43"/>
    <mergeCell ref="AQ45:AT45"/>
    <mergeCell ref="P50:S50"/>
    <mergeCell ref="T50:W50"/>
    <mergeCell ref="L51:O51"/>
    <mergeCell ref="L45:O46"/>
    <mergeCell ref="P45:S46"/>
    <mergeCell ref="T45:W46"/>
    <mergeCell ref="L47:O48"/>
    <mergeCell ref="L58:O58"/>
    <mergeCell ref="P58:S58"/>
  </mergeCells>
  <phoneticPr fontId="3"/>
  <conditionalFormatting sqref="S67:X74 S76:X79">
    <cfRule type="expression" dxfId="13" priority="20">
      <formula>$AQ67="Ⅰ"</formula>
    </cfRule>
  </conditionalFormatting>
  <conditionalFormatting sqref="S86:X88">
    <cfRule type="expression" dxfId="12" priority="19">
      <formula>$AQ86="Ⅰ"</formula>
    </cfRule>
  </conditionalFormatting>
  <conditionalFormatting sqref="S89:X90">
    <cfRule type="expression" dxfId="11" priority="1">
      <formula>AQ89="あり"</formula>
    </cfRule>
  </conditionalFormatting>
  <conditionalFormatting sqref="S111:X113 S115:X115 S117:X117">
    <cfRule type="expression" dxfId="10" priority="18">
      <formula>$AQ111="Ⅰ"</formula>
    </cfRule>
  </conditionalFormatting>
  <conditionalFormatting sqref="S121:X127">
    <cfRule type="expression" dxfId="9" priority="17">
      <formula>$AQ121="Ⅰ"</formula>
    </cfRule>
  </conditionalFormatting>
  <conditionalFormatting sqref="Y67:AD70 Y72:AD74 Y76:AD79 Y87:AD88 Y111:AD113 Y115:AD115 Y117:AD120 Y123:AD127">
    <cfRule type="expression" dxfId="8" priority="15">
      <formula>$AQ67="Ⅱ"</formula>
    </cfRule>
  </conditionalFormatting>
  <conditionalFormatting sqref="Y75:AD75">
    <cfRule type="expression" dxfId="7" priority="12">
      <formula>$AQ74="Ⅱ"</formula>
    </cfRule>
  </conditionalFormatting>
  <conditionalFormatting sqref="AE67:AJ67">
    <cfRule type="expression" dxfId="6" priority="14">
      <formula>$AQ67="Ⅲ"</formula>
    </cfRule>
  </conditionalFormatting>
  <conditionalFormatting sqref="AE69:AJ70 AE72:AJ74 AE76:AJ79 AE88:AJ88 AE115:AJ115 AE117:AJ120 AE123:AJ127">
    <cfRule type="expression" dxfId="5" priority="13">
      <formula>$AQ69="Ⅲ"</formula>
    </cfRule>
  </conditionalFormatting>
  <conditionalFormatting sqref="AE111:AJ113">
    <cfRule type="expression" dxfId="4" priority="7">
      <formula>$AQ111="Ⅲ"</formula>
    </cfRule>
  </conditionalFormatting>
  <conditionalFormatting sqref="AK80:AP85">
    <cfRule type="expression" dxfId="3" priority="6">
      <formula>$AQ80&gt;0</formula>
    </cfRule>
  </conditionalFormatting>
  <conditionalFormatting sqref="AK91:AP92">
    <cfRule type="expression" dxfId="2" priority="5">
      <formula>$AQ91&gt;0</formula>
    </cfRule>
  </conditionalFormatting>
  <conditionalFormatting sqref="AK113:AP114">
    <cfRule type="expression" dxfId="1" priority="8">
      <formula>$AQ$113="Ⅳ"</formula>
    </cfRule>
  </conditionalFormatting>
  <conditionalFormatting sqref="AK128:AP129">
    <cfRule type="expression" dxfId="0" priority="9">
      <formula>$AQ128="Ⅳ"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大髙 なつ美</cp:lastModifiedBy>
  <cp:lastPrinted>2024-06-19T04:45:24Z</cp:lastPrinted>
  <dcterms:created xsi:type="dcterms:W3CDTF">2010-03-08T06:36:45Z</dcterms:created>
  <dcterms:modified xsi:type="dcterms:W3CDTF">2024-06-19T08:36:48Z</dcterms:modified>
</cp:coreProperties>
</file>